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'2023'!$A$7:$IO$108</definedName>
    <definedName name="_xlnm.Print_Area" localSheetId="0">'2023'!$A$1:$K$109</definedName>
  </definedNames>
  <calcPr fullCalcOnLoad="1"/>
</workbook>
</file>

<file path=xl/sharedStrings.xml><?xml version="1.0" encoding="utf-8"?>
<sst xmlns="http://schemas.openxmlformats.org/spreadsheetml/2006/main" count="572" uniqueCount="184">
  <si>
    <t>Изменения, руб</t>
  </si>
  <si>
    <t>00260</t>
  </si>
  <si>
    <t>Целевая статья</t>
  </si>
  <si>
    <t>Наименование</t>
  </si>
  <si>
    <t>Вид расхода</t>
  </si>
  <si>
    <t>Сумма, руб</t>
  </si>
  <si>
    <t>01</t>
  </si>
  <si>
    <t>0</t>
  </si>
  <si>
    <t>00010</t>
  </si>
  <si>
    <t>100</t>
  </si>
  <si>
    <t>200</t>
  </si>
  <si>
    <t>800</t>
  </si>
  <si>
    <t>00020</t>
  </si>
  <si>
    <t>00050</t>
  </si>
  <si>
    <t>00070</t>
  </si>
  <si>
    <t>02</t>
  </si>
  <si>
    <t>00030</t>
  </si>
  <si>
    <t>03</t>
  </si>
  <si>
    <t>00090</t>
  </si>
  <si>
    <t>05</t>
  </si>
  <si>
    <t>04</t>
  </si>
  <si>
    <t>00080</t>
  </si>
  <si>
    <t>00100</t>
  </si>
  <si>
    <t>00130</t>
  </si>
  <si>
    <t>00150</t>
  </si>
  <si>
    <t>00170</t>
  </si>
  <si>
    <t>00180</t>
  </si>
  <si>
    <t>00190</t>
  </si>
  <si>
    <t>00200</t>
  </si>
  <si>
    <t>1</t>
  </si>
  <si>
    <t>00250</t>
  </si>
  <si>
    <t>S0510</t>
  </si>
  <si>
    <t>9</t>
  </si>
  <si>
    <t>00</t>
  </si>
  <si>
    <t>прог-рамма</t>
  </si>
  <si>
    <t>под-прог-рам-ма</t>
  </si>
  <si>
    <t>основ-ного меро-прия-тие</t>
  </si>
  <si>
    <t>направ-ление расходов</t>
  </si>
  <si>
    <t>00140</t>
  </si>
  <si>
    <t>00060</t>
  </si>
  <si>
    <t>00000</t>
  </si>
  <si>
    <t>Муниципальная программа Пучежского городского поселения "Дорожная деятельность на территории Пучежского городского поселения"</t>
  </si>
  <si>
    <t>Комплекс процессных мероприятий «Капитальный ремонт, ремонт автомобильных дорог местного значения»</t>
  </si>
  <si>
    <t>4</t>
  </si>
  <si>
    <t>Комплексы процессных мероприятий</t>
  </si>
  <si>
    <t>Комплекс процессных мероприятий «Содержание автомобильных дорог местного значения»</t>
  </si>
  <si>
    <t>Комплекс процессных мероприятий «Организация безопасности дорожного движения на территории Пучежского городского поселения»</t>
  </si>
  <si>
    <t>Муниципальная программа Пучежского городского поселения "Поддержка и развитие коммунального хозяйства Пучежского городского поселения"</t>
  </si>
  <si>
    <t>Комплекс процессных мероприятий «Оказание поддержки, содействие развитию организаций и предприятий  в сфере коммунального хозяйства»</t>
  </si>
  <si>
    <t>Комплекс процессных мероприятий «Благоустройство территорий общего пользования Пучежского городского поселения»</t>
  </si>
  <si>
    <t>00110</t>
  </si>
  <si>
    <t>00120</t>
  </si>
  <si>
    <t>00160</t>
  </si>
  <si>
    <t>Муниципальная программа Пучежского городского поселения «Формирование современной городской среды»</t>
  </si>
  <si>
    <t>Комплекс процессных мероприятий "Благоустройство территории Пучежского городского поселения"</t>
  </si>
  <si>
    <t>Муниципальная программа Пучежского городского поселения "Управление муниципальной собственностью Пучежского городского поселния"</t>
  </si>
  <si>
    <t>Комплекс процессных мероприятий «Организация управления муниципальной собственностью»</t>
  </si>
  <si>
    <t>Комплекс процессных мероприятий «Управление муниципальной собственностью, признанной аварийной»</t>
  </si>
  <si>
    <t>Организация библиотечного обслуживания населения Пучежского городского поселения</t>
  </si>
  <si>
    <t>Обеспечение населения Пучежского городского поселения услугами организаций культуры</t>
  </si>
  <si>
    <t>Развитие физической культуры, спорта на территории Пучежского городского поселения</t>
  </si>
  <si>
    <t>Организация мероприятий по работе с детьми и молодежью Пучежского городского поселения</t>
  </si>
  <si>
    <t>Создание условий для развития туризма</t>
  </si>
  <si>
    <t>Обеспечение жильем отдельных категорий граждан Пучежского городского поселения</t>
  </si>
  <si>
    <t>Иные вопросы, связанные с деятельностью органов местного самоуправления</t>
  </si>
  <si>
    <t>10</t>
  </si>
  <si>
    <t>Непрограммные направления деятельности органов местного самоуправления Пучежского городского поселения</t>
  </si>
  <si>
    <t>500</t>
  </si>
  <si>
    <t>11</t>
  </si>
  <si>
    <t>12</t>
  </si>
  <si>
    <t>13</t>
  </si>
  <si>
    <t>14</t>
  </si>
  <si>
    <t>15</t>
  </si>
  <si>
    <t>16</t>
  </si>
  <si>
    <t>300</t>
  </si>
  <si>
    <t>00210</t>
  </si>
  <si>
    <t>00220</t>
  </si>
  <si>
    <t>Региональные проекты, обеспечивающие достижение показателей и результатов федеральных проектов, входящих в состав национальных проектов</t>
  </si>
  <si>
    <t>Региональный проект «Формирование комфортной городской среды»</t>
  </si>
  <si>
    <t>F2</t>
  </si>
  <si>
    <t>S5100</t>
  </si>
  <si>
    <t>00270</t>
  </si>
  <si>
    <t>00280</t>
  </si>
  <si>
    <t>00300</t>
  </si>
  <si>
    <t>00310</t>
  </si>
  <si>
    <t>00320</t>
  </si>
  <si>
    <t>00330</t>
  </si>
  <si>
    <t>00340</t>
  </si>
  <si>
    <t>00370</t>
  </si>
  <si>
    <t>00380</t>
  </si>
  <si>
    <t>00390</t>
  </si>
  <si>
    <t>00400</t>
  </si>
  <si>
    <t>ИТОГО</t>
  </si>
  <si>
    <t>Комплекс процессных мероприятий "Содержание территорий общего пользования городского кладбища и оказание поддержки в связи с погребением невостребованных и неизвестных умерших"</t>
  </si>
  <si>
    <t>Комплекс процессных мероприятий "Иные вопросы, связанные с благоустройством Пучежского городского поселения"</t>
  </si>
  <si>
    <t>91830</t>
  </si>
  <si>
    <t>91800</t>
  </si>
  <si>
    <t>95191</t>
  </si>
  <si>
    <t>91600</t>
  </si>
  <si>
    <t>91550</t>
  </si>
  <si>
    <t>91540</t>
  </si>
  <si>
    <t>91560</t>
  </si>
  <si>
    <t>91620</t>
  </si>
  <si>
    <t>93100</t>
  </si>
  <si>
    <t>94970</t>
  </si>
  <si>
    <t>51180</t>
  </si>
  <si>
    <t>91520</t>
  </si>
  <si>
    <t>Ремонт дорог местного значения Пучежского городского поселения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</si>
  <si>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</si>
  <si>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Ямочный ремонт дорог местного значения Пучежского городского поселения (Закупка товаров, работ и услуг для обеспечения государственных (муниципальных) нужд)</t>
  </si>
  <si>
    <t>Ремонт тротуаров Пучежского городского поселения (Закупка товаров, работ и услуг для обеспечения государственных (муниципальных) нужд)</t>
  </si>
  <si>
    <t>Содержание автомобильных дорог общего пользования местного значения Пучежского городского поселения и сооружений на них (Закупка товаров, работ и услуг для обеспечения государственных (муниципальных) нужд)</t>
  </si>
  <si>
    <t>Нанесение вновь и восстановление изношенной вертикальной и горизонтальной разметки на дорогах местного значения Пучежского городского поселения (Закупка товаров, работ и услуг для обеспечения государственных (муниципальных) нужд)</t>
  </si>
  <si>
    <t>Функционирование АПК «Безопасный город» (Закупка товаров, работ и услуг для обеспечения государственных (муниципальных) нужд)</t>
  </si>
  <si>
    <t>Содержание, ремонт мест остановок маршрутных транспортных средств, замена дорожных знаков или иных типов знаков, проведение иных мероприятий, направленных на повышение безопасности дорожного движения (Закупка товаров, работ и услуг для обеспечения государственных (муниципальных) нужд)</t>
  </si>
  <si>
    <t>Комплекс процессных мероприятий "Иные мероприятия, связанные с осуществлением дорожной деятельности на территории Пучежского городского поселения"</t>
  </si>
  <si>
    <t>Проведение инженерных изысканий, обследований, разработка проектов и сметных расчетов стоимости работ, экспертиза проектов, сметных расчетов, осуществление строительного контроля. Оформление права собственности на дороги местного значения (Закупка товаров, работ и услуг для обеспечения государственных (муниципальных) нужд)</t>
  </si>
  <si>
    <t>Обеспечение функционирования объектов коммунальной инфраструктуры и систем жизнеобеспечения Пучежского городского поселения (Закупка товаров, работ и услуг для обеспечения государственных (муниципальных) нужд)</t>
  </si>
  <si>
    <t>Содержание, благоустройство территорий общего пользования Пучежского городского поселения (Закупка товаров, работ и услуг для обеспечения государственных (муниципальных) нужд)</t>
  </si>
  <si>
    <t>Содержание мест массового отдыха населения Пучежского городского поселения (Закупка товаров, работ и услуг для обеспечения государственных (муниципальных) нужд)</t>
  </si>
  <si>
    <t>Озеленение территории Пучежского городского поселения (Закупка товаров, работ и услуг для обеспечения государственных (муниципальных) нужд)</t>
  </si>
  <si>
    <t>Уличное освещение территории Пучежского городского поселения (Закупка товаров, работ и услуг для обеспечения государственных (муниципальных) нужд)</t>
  </si>
  <si>
    <t>Ремонт объектов уличного освещения Пучежского городского поселения (Закупка товаров, работ и услуг для обеспечения государственных (муниципальных) нужд)</t>
  </si>
  <si>
    <t>Ликвидация несанкционированных свалок на территории Пучежского городского поселения (Закупка товаров, работ и услуг для обеспечения государственных (муниципальных) нужд)</t>
  </si>
  <si>
    <t>Приобретение, ремонт и содержание детских площадок на территории Пучежского городского поселения (Закупка товаров, работ и услуг для обеспечения государственных (муниципальных) нужд)</t>
  </si>
  <si>
    <t>Ремонт мемориалов воинских захоронений, памятных знаков на территории Пучежского городского поселения (Закупка товаров, работ и услуг для обеспечения государственных (муниципальных) нужд)</t>
  </si>
  <si>
    <t>Организация и содержание территорий общего пользования городского кладбища (Закупка товаров, работ и услуг для обеспечения государственных (муниципальных) нужд)</t>
  </si>
  <si>
    <t>Обеспечение деятельности МУ «Пучежское городское хозяйство» (Закупка товаров, работ и услуг для обеспечения государственных (муниципальных) нужд)</t>
  </si>
  <si>
    <t>Иные мероприятия, связанные с благоустройством территории Пучежского городского поселения (Закупка товаров, работ и услуг для обеспечения государственных (муниципальных) нужд)</t>
  </si>
  <si>
    <t>Реализацию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</si>
  <si>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t>Обеспечение выполнения функций по оценке недвижимости, признанию прав  и регулированию отношений по муниципальной собственности (Закупка товаров, работ и услуг для обеспечения государственных (муниципальных) нужд)</t>
  </si>
  <si>
    <t>Уплата взносов на капитальный ремонт общего имущества многоквартирных жилых домов, собственником которых является Пучежского городского поселение (Закупка товаров, работ и услуг для обеспечения государственных (муниципальных) нужд)</t>
  </si>
  <si>
    <t>Содержание жилых помещений в многоквартирных домах, собственником которых является Пучежского городского поселение (Закупка товаров, работ и услуг для обеспечения государственных (муниципальных) нужд)</t>
  </si>
  <si>
    <t>Содержание имущества казны Пучежского городского поселения, не относящегося к жилому фонду (Закупка товаров, работ и услуг для обеспечения государственных (муниципальных) нужд)</t>
  </si>
  <si>
    <t>Содержание противопожарных водоемов (пожарных гидрантов) Пучежского городского поселения (Закупка товаров, работ и услуг для обеспечения государственных (муниципальных) нужд)</t>
  </si>
  <si>
    <t>Изготовление проектов, сметной документации на снос аварийных жилых домов в рамках реализации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</si>
  <si>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Снос аварийных жилых домов в рамках реализации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</si>
  <si>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Обеспечение безопасности на объектах Пучежского городского поселения, признанных непригодных для использования (Закупка товаров, работ и услуг для обеспечения государственных (муниципальных) нужд)</t>
  </si>
  <si>
    <t>Осуществление первичного воинского учета органами местного самоуправления поселений (Закупка товаров, работ и услуг для обеспечения государственных (муниципальных) нужд)</t>
  </si>
  <si>
    <t>60010</t>
  </si>
  <si>
    <t>Информационное обеспечение деятельности органов местного самоуправления Пучежского городского поселения (Закупка товаров, работ и услуг для обеспечения государственных (муниципальных) нужд)</t>
  </si>
  <si>
    <t>Обеспечение деятельности МУ «Пучежское городское хозяйство»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</si>
  <si>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</si>
  <si>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(Социальное обеспечение и иные выплаты населению)</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</si>
  <si>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(Социальное обеспечение и иные выплаты населению)</t>
  </si>
  <si>
    <t>Расходы на реализацию Положения о звании «Почетный гражданин г. Пучежа» (Социальное обеспечение и иные выплаты населению)</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</si>
  <si>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(Иные бюджетные ассигнования)</t>
  </si>
  <si>
    <t>Возмещение затрат по погребению отдельных категорий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</si>
  <si>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Резервный фонд Пучежского городского поселения (Иные бюджетные ассигнования)</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</si>
  <si>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</si>
  <si>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r>
      <t xml:space="preserve">Иные межбюджетные трансферты на осуществление полномочий  по решению вопросов местного значения, связанных с библиотечным обслуживанием населения </t>
    </r>
    <r>
      <rPr>
        <sz val="12"/>
        <color indexed="30"/>
        <rFont val="Times New Roman"/>
        <family val="1"/>
      </rPr>
      <t xml:space="preserve">(создание модельной муниципальной библиотеки) </t>
    </r>
    <r>
      <rPr>
        <sz val="12"/>
        <rFont val="Times New Roman"/>
        <family val="1"/>
      </rPr>
      <t>(Межбюджетные трансферты)</t>
    </r>
  </si>
  <si>
    <t>Иные межбюджетные трансферты на осуществление полномочий по решению вопросов местного значения, связанных с библиотечным обслуживанием населения Пучежского городского поселения (Межбюджетные трансферты)</t>
  </si>
  <si>
    <r>
      <t xml:space="preserve">Иные межбюджетные трансферты  на осуществление полномочий по решению вопросов местного значения, связанных с реализацией мероприятий </t>
    </r>
    <r>
      <rPr>
        <sz val="12"/>
        <color indexed="48"/>
        <rFont val="Times New Roman"/>
        <family val="1"/>
      </rPr>
      <t xml:space="preserve">по модернизации библиотек в части комплектования книжных фондов библиотек муниципальных образований муниципальных библиотек </t>
    </r>
    <r>
      <rPr>
        <sz val="12"/>
        <rFont val="Times New Roman"/>
        <family val="1"/>
      </rPr>
      <t>(Межбюджетные трансферты)</t>
    </r>
  </si>
  <si>
    <t>Иные межбюджетные трансферты на осуществление полномочий по решению вопросов местного значения, связанных с обеспечением населения Пучежского городского поселения услугами организаций культуры (Межбюджетные трансферты)</t>
  </si>
  <si>
    <t>Иные межбюджетные трансферты  на осуществление полномочий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 (Межбюджетные трансферты)</t>
  </si>
  <si>
    <t>Иные межбюджетные трансферты  на осуществление полномочий по решению вопросов местного значения, связанных с обеспечением условий развития футбола на базе МУ ДО "Детско-юношеский центр г. Пучеж" (Межбюджетные трансферты)</t>
  </si>
  <si>
    <t>Иные межбюджетные трансферты на осуществление полномочий по решению вопросов местного значения, связанных с организацией и осуществлением мероприятий по работе с детьми и молодежью, поддержкой детских организаций и объединений (Межбюджетные трансферты)</t>
  </si>
  <si>
    <t>60020</t>
  </si>
  <si>
    <t>Иные межбюджетные трансферты  на осуществление полномочий по решению вопросов местного значения, связанных с  предоставлением социальных выплат молодым семьям на приобретение (строительство) жилого помещения (Межбюджетные трансферты)</t>
  </si>
  <si>
    <t>Иные межбюджетные трансферты на осуществление полномочий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</si>
  <si>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Муниципальная программа Пучежского городского поселения "Благоустройство  на территории Пучежского городского поселения"</t>
  </si>
  <si>
    <t>Иные мероприятия, направленные на эффективную реализацию муниципальной программы «Формирование современной городской среды» (Закупка товаров, работ и услуг для обеспечения государственных (муниципальных) нужд)</t>
  </si>
  <si>
    <t>Иные межбюджетные трансферты  на осуществление полномочий  по решению вопросов местного значения, связанных с повышением туристического потенциала Пучежского городского поселения (Межбюджетные трансферты)</t>
  </si>
  <si>
    <t>Иные межбюджетные трансферты  на осуществление полномочий по решению вопросов местного значения, связанных с ведением справочно - адресной работы по учету и регистрации граждан на территории Пучежского городского поселения (Межбюджетные трансферты)</t>
  </si>
  <si>
    <t>40010</t>
  </si>
  <si>
    <t>Сумма с учетом изменений, руб</t>
  </si>
  <si>
    <t>90340</t>
  </si>
  <si>
    <t>Иные межбюджетные трансферты на осуществление полномочий по решению вопросов местного значения, связанных с обеспечением населения Пучежского городского поселения услугами организаций культуры (поэтапное доведение средней заработной платы работников культуры до средней заработной платы по Ивановской области) (Межбюджетные трансферты)</t>
  </si>
  <si>
    <t>Иные межбюджетные трансферты на осуществление полномочий по решению вопросов местного значения, связанных с библиотечным обслуживанием населения Пучежского городского поселения (поэтапное доведение средней заработной платы работников культуры до средней заработной платы по Ивановской области) (Межбюджетные трансферты)</t>
  </si>
  <si>
    <t>Приложение № 4 к решению Совета 
Пучежского городского поселения 
от  12.12.2022  №  92</t>
  </si>
  <si>
    <t>Инженерно-геодезические изыскания на территории площадью 20 га, с входящими в нее земельными участками с кадастровыми номерами 37:14:040417:58, 37:14:040417:369 и частично 37:14:040417:364, для использования в качестве основы для подготовки проекта планировки и проекта межевания территории с целью расширения существующего городского кладбища (Закупка товаров, работ и услуг для обеспечения государственных (муниципальных) нужд)</t>
  </si>
  <si>
    <t>00350</t>
  </si>
  <si>
    <t>Предоставление субсидии АО "Объединенные электрические сети" на строительно-монтажные и кадастровые работы по строительству ВЛ-04 кВ от ТП 35 для перевода нагрузки с ТП-23 наТП-35 в г. Пучеж (Иные бюджетные ассигнования)</t>
  </si>
  <si>
    <t>40020</t>
  </si>
  <si>
    <t>Распределение бюджетных ассигнований по целевым статьям (муниципальным программам Пучежского городского поселения и не включенным в муниципальные программы Пучежского городского поселения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городского поселения на 2023 год</t>
  </si>
  <si>
    <t>06</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</si>
  <si>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</si>
  <si>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t>
  </si>
  <si>
    <t>Муниципальная программа Пучежского городского поселения "Территориальное планирование и градостроительное зонирование Пучежского городского поселения Пучежского муниципального района Ивановской области"</t>
  </si>
  <si>
    <t>Комплекс процессных мероприятий «Разработка и утверждение документов территориального планирования»</t>
  </si>
  <si>
    <t>S0020</t>
  </si>
  <si>
    <t>00360</t>
  </si>
  <si>
    <t>Осуществление деятельности по обращению с животными без владельцев, обитающих на территории Пучежского городского поселения (Закупка товаров, работ и услуг для обеспечения государственных (муниципальных) нужд)</t>
  </si>
  <si>
    <t xml:space="preserve">Приложение № 2 к решению Совета 
Пучежского городского поселения 
от   23.05.2023  № 106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</si>
</sst>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sz val="12"/>
      <color indexed="8"/>
      <name val="Times New Roman"/>
      <family val="1"/>
    </font>
    <font>
      <sz val="12"/>
      <color indexed="30"/>
      <name val="Times New Roman"/>
      <family val="1"/>
    </font>
    <font>
      <sz val="12"/>
      <color indexed="4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73">
    <xf numFmtId="0" fontId="0" fillId="0" borderId="0" xfId="0" applyAlignment="1">
      <alignment/>
    </xf>
    <xf numFmtId="0" fontId="0" fillId="0" borderId="0" xfId="0" applyFont="1" applyAlignment="1">
      <alignment/>
    </xf>
    <xf numFmtId="0" fontId="6" fillId="0" borderId="0" xfId="0" applyFont="1" applyAlignment="1">
      <alignment vertical="top"/>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8" fillId="0" borderId="0" xfId="0" applyFont="1" applyAlignment="1">
      <alignment/>
    </xf>
    <xf numFmtId="0" fontId="1" fillId="33" borderId="11" xfId="0" applyFont="1" applyFill="1" applyBorder="1" applyAlignment="1">
      <alignment horizontal="justify" vertical="center" wrapText="1"/>
    </xf>
    <xf numFmtId="0" fontId="8" fillId="34"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9" fillId="35" borderId="11"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10" fillId="35"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9" fillId="36" borderId="11" xfId="0" applyFont="1" applyFill="1" applyBorder="1" applyAlignment="1">
      <alignment horizontal="center" vertical="center" wrapText="1"/>
    </xf>
    <xf numFmtId="0" fontId="2" fillId="0" borderId="0" xfId="0" applyFont="1" applyAlignment="1">
      <alignment horizontal="justify" vertical="center" wrapText="1"/>
    </xf>
    <xf numFmtId="0" fontId="1" fillId="0" borderId="0" xfId="0" applyFont="1" applyAlignment="1">
      <alignment horizontal="justify" vertic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vertical="top" wrapText="1"/>
    </xf>
    <xf numFmtId="49" fontId="8" fillId="36" borderId="11" xfId="0" applyNumberFormat="1" applyFont="1" applyFill="1" applyBorder="1" applyAlignment="1">
      <alignment horizontal="center" wrapText="1"/>
    </xf>
    <xf numFmtId="49" fontId="8" fillId="36" borderId="12" xfId="0" applyNumberFormat="1" applyFont="1" applyFill="1" applyBorder="1" applyAlignment="1">
      <alignment horizontal="center" wrapText="1"/>
    </xf>
    <xf numFmtId="4" fontId="8" fillId="36"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wrapText="1"/>
    </xf>
    <xf numFmtId="4" fontId="8" fillId="35" borderId="11" xfId="0" applyNumberFormat="1" applyFont="1" applyFill="1" applyBorder="1" applyAlignment="1">
      <alignment horizontal="center"/>
    </xf>
    <xf numFmtId="49" fontId="1" fillId="33" borderId="11" xfId="0" applyNumberFormat="1" applyFont="1" applyFill="1" applyBorder="1" applyAlignment="1">
      <alignment horizontal="center" wrapText="1"/>
    </xf>
    <xf numFmtId="4" fontId="1" fillId="33"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1" fillId="36" borderId="11" xfId="0" applyNumberFormat="1" applyFont="1" applyFill="1" applyBorder="1" applyAlignment="1">
      <alignment horizontal="center" wrapText="1"/>
    </xf>
    <xf numFmtId="49" fontId="1" fillId="35" borderId="11" xfId="0" applyNumberFormat="1" applyFont="1" applyFill="1" applyBorder="1" applyAlignment="1">
      <alignment horizontal="center" wrapText="1"/>
    </xf>
    <xf numFmtId="49" fontId="8" fillId="34" borderId="11" xfId="0" applyNumberFormat="1" applyFont="1" applyFill="1" applyBorder="1" applyAlignment="1">
      <alignment horizontal="center" wrapText="1"/>
    </xf>
    <xf numFmtId="4" fontId="8" fillId="34" borderId="11"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 fontId="8"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49" fontId="8" fillId="35" borderId="13" xfId="0" applyNumberFormat="1" applyFont="1" applyFill="1" applyBorder="1" applyAlignment="1">
      <alignment horizontal="center" wrapText="1"/>
    </xf>
    <xf numFmtId="49" fontId="8" fillId="35" borderId="11" xfId="0" applyNumberFormat="1" applyFont="1" applyFill="1" applyBorder="1" applyAlignment="1">
      <alignment horizontal="center" vertical="center" wrapText="1"/>
    </xf>
    <xf numFmtId="4" fontId="8" fillId="35"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xf>
    <xf numFmtId="4" fontId="8"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1" xfId="0" applyNumberFormat="1" applyFont="1" applyBorder="1" applyAlignment="1">
      <alignment horizontal="center"/>
    </xf>
    <xf numFmtId="49" fontId="8" fillId="36" borderId="11" xfId="0" applyNumberFormat="1" applyFont="1" applyFill="1" applyBorder="1" applyAlignment="1">
      <alignment horizontal="center"/>
    </xf>
    <xf numFmtId="0" fontId="8" fillId="34" borderId="11" xfId="0" applyFont="1" applyFill="1" applyBorder="1" applyAlignment="1">
      <alignment horizontal="justify" vertical="center"/>
    </xf>
    <xf numFmtId="49" fontId="8" fillId="34" borderId="11" xfId="0" applyNumberFormat="1" applyFont="1" applyFill="1" applyBorder="1" applyAlignment="1">
      <alignment horizontal="center"/>
    </xf>
    <xf numFmtId="4" fontId="8" fillId="34" borderId="11" xfId="0" applyNumberFormat="1" applyFont="1" applyFill="1" applyBorder="1" applyAlignment="1">
      <alignment horizontal="center"/>
    </xf>
    <xf numFmtId="49" fontId="1" fillId="0" borderId="0" xfId="0" applyNumberFormat="1" applyFont="1" applyAlignment="1">
      <alignment horizontal="center"/>
    </xf>
    <xf numFmtId="4" fontId="1" fillId="0" borderId="0" xfId="0" applyNumberFormat="1" applyFont="1" applyAlignment="1">
      <alignment horizontal="center"/>
    </xf>
    <xf numFmtId="0" fontId="2" fillId="0" borderId="0" xfId="0" applyNumberFormat="1" applyFont="1" applyAlignment="1">
      <alignment horizontal="justify" vertical="center" wrapText="1"/>
    </xf>
    <xf numFmtId="0" fontId="10" fillId="36" borderId="11" xfId="0" applyFont="1" applyFill="1" applyBorder="1" applyAlignment="1">
      <alignment horizontal="center" vertical="center" wrapText="1"/>
    </xf>
    <xf numFmtId="49" fontId="8" fillId="34" borderId="13" xfId="0" applyNumberFormat="1" applyFont="1" applyFill="1" applyBorder="1" applyAlignment="1">
      <alignment horizontal="center" wrapText="1"/>
    </xf>
    <xf numFmtId="0" fontId="15" fillId="34" borderId="11" xfId="0" applyFont="1" applyFill="1" applyBorder="1" applyAlignment="1">
      <alignment horizontal="justify" vertical="center" wrapText="1"/>
    </xf>
    <xf numFmtId="49" fontId="1"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vertical="top" wrapText="1"/>
    </xf>
    <xf numFmtId="0" fontId="0" fillId="0" borderId="0" xfId="0" applyFont="1" applyFill="1" applyAlignment="1">
      <alignment/>
    </xf>
    <xf numFmtId="0" fontId="1" fillId="0" borderId="0" xfId="0" applyFont="1" applyAlignment="1">
      <alignment horizontal="right" wrapText="1"/>
    </xf>
    <xf numFmtId="4" fontId="1" fillId="0" borderId="14" xfId="0" applyNumberFormat="1" applyFont="1" applyBorder="1" applyAlignment="1">
      <alignment horizontal="center" vertical="center"/>
    </xf>
    <xf numFmtId="4" fontId="1" fillId="0" borderId="12" xfId="0" applyNumberFormat="1" applyFont="1" applyBorder="1" applyAlignment="1">
      <alignment horizontal="center" vertical="center"/>
    </xf>
    <xf numFmtId="4" fontId="1" fillId="0" borderId="14"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0" xfId="0" applyFont="1" applyAlignment="1">
      <alignment horizontal="center" wrapText="1"/>
    </xf>
    <xf numFmtId="49" fontId="1" fillId="0" borderId="0" xfId="0" applyNumberFormat="1" applyFont="1" applyAlignment="1">
      <alignment horizontal="right" wrapText="1"/>
    </xf>
    <xf numFmtId="4" fontId="1" fillId="0" borderId="14"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1" fillId="0" borderId="11" xfId="0" applyNumberFormat="1" applyFont="1" applyBorder="1" applyAlignment="1">
      <alignment horizont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108"/>
  <sheetViews>
    <sheetView tabSelected="1" zoomScaleSheetLayoutView="100" zoomScalePageLayoutView="0" workbookViewId="0" topLeftCell="A1">
      <selection activeCell="L4" sqref="L4"/>
    </sheetView>
  </sheetViews>
  <sheetFormatPr defaultColWidth="9.00390625" defaultRowHeight="12.75"/>
  <cols>
    <col min="1" max="1" width="64.375" style="18" customWidth="1"/>
    <col min="2" max="2" width="5.375" style="49" customWidth="1"/>
    <col min="3" max="3" width="6.125" style="49" customWidth="1"/>
    <col min="4" max="4" width="6.625" style="49" customWidth="1"/>
    <col min="5" max="5" width="7.875" style="49" customWidth="1"/>
    <col min="6" max="6" width="8.375" style="49" customWidth="1"/>
    <col min="7" max="7" width="16.125" style="50" hidden="1" customWidth="1"/>
    <col min="8" max="8" width="16.375" style="50" hidden="1" customWidth="1"/>
    <col min="9" max="11" width="16.75390625" style="50" customWidth="1"/>
    <col min="12" max="16384" width="9.125" style="1" customWidth="1"/>
  </cols>
  <sheetData>
    <row r="1" spans="2:11" ht="57" customHeight="1">
      <c r="B1" s="58" t="s">
        <v>183</v>
      </c>
      <c r="C1" s="58"/>
      <c r="D1" s="58"/>
      <c r="E1" s="58"/>
      <c r="F1" s="58"/>
      <c r="G1" s="58"/>
      <c r="H1" s="58"/>
      <c r="I1" s="58"/>
      <c r="J1" s="58"/>
      <c r="K1" s="58"/>
    </row>
    <row r="2" spans="2:11" ht="51" customHeight="1">
      <c r="B2" s="64" t="s">
        <v>169</v>
      </c>
      <c r="C2" s="64"/>
      <c r="D2" s="64"/>
      <c r="E2" s="64"/>
      <c r="F2" s="64"/>
      <c r="G2" s="64"/>
      <c r="H2" s="64"/>
      <c r="I2" s="64"/>
      <c r="J2" s="64"/>
      <c r="K2" s="64"/>
    </row>
    <row r="4" spans="1:11" ht="79.5" customHeight="1">
      <c r="A4" s="63" t="s">
        <v>174</v>
      </c>
      <c r="B4" s="63"/>
      <c r="C4" s="63"/>
      <c r="D4" s="63"/>
      <c r="E4" s="63"/>
      <c r="F4" s="63"/>
      <c r="G4" s="63"/>
      <c r="H4" s="63"/>
      <c r="I4" s="63"/>
      <c r="J4" s="63"/>
      <c r="K4" s="63"/>
    </row>
    <row r="6" spans="1:11" ht="15.75" customHeight="1">
      <c r="A6" s="68" t="s">
        <v>3</v>
      </c>
      <c r="B6" s="67" t="s">
        <v>2</v>
      </c>
      <c r="C6" s="67"/>
      <c r="D6" s="67"/>
      <c r="E6" s="67"/>
      <c r="F6" s="71" t="s">
        <v>4</v>
      </c>
      <c r="G6" s="70" t="s">
        <v>5</v>
      </c>
      <c r="H6" s="65" t="s">
        <v>0</v>
      </c>
      <c r="I6" s="59" t="s">
        <v>5</v>
      </c>
      <c r="J6" s="59" t="s">
        <v>0</v>
      </c>
      <c r="K6" s="61" t="s">
        <v>165</v>
      </c>
    </row>
    <row r="7" spans="1:249" ht="96.75" customHeight="1">
      <c r="A7" s="69"/>
      <c r="B7" s="20" t="s">
        <v>34</v>
      </c>
      <c r="C7" s="20" t="s">
        <v>35</v>
      </c>
      <c r="D7" s="20" t="s">
        <v>36</v>
      </c>
      <c r="E7" s="20" t="s">
        <v>37</v>
      </c>
      <c r="F7" s="72"/>
      <c r="G7" s="70"/>
      <c r="H7" s="66"/>
      <c r="I7" s="60"/>
      <c r="J7" s="60"/>
      <c r="K7" s="6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ht="75.75" customHeight="1">
      <c r="A8" s="16" t="s">
        <v>41</v>
      </c>
      <c r="B8" s="21" t="s">
        <v>6</v>
      </c>
      <c r="C8" s="21" t="s">
        <v>7</v>
      </c>
      <c r="D8" s="21" t="s">
        <v>33</v>
      </c>
      <c r="E8" s="21" t="s">
        <v>40</v>
      </c>
      <c r="F8" s="22"/>
      <c r="G8" s="23" t="e">
        <f>G10+G15+G17+G21+#REF!+#REF!+#REF!+#REF!</f>
        <v>#REF!</v>
      </c>
      <c r="H8" s="23" t="e">
        <f>H10+H15+H17+H21+#REF!+#REF!+#REF!+#REF!</f>
        <v>#REF!</v>
      </c>
      <c r="I8" s="23">
        <f>I9</f>
        <v>16793774.03</v>
      </c>
      <c r="J8" s="23">
        <f>J9</f>
        <v>268650</v>
      </c>
      <c r="K8" s="23">
        <f>K9</f>
        <v>17062424.03</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25.5" customHeight="1">
      <c r="A9" s="12" t="s">
        <v>44</v>
      </c>
      <c r="B9" s="24" t="s">
        <v>6</v>
      </c>
      <c r="C9" s="24" t="s">
        <v>43</v>
      </c>
      <c r="D9" s="24" t="s">
        <v>33</v>
      </c>
      <c r="E9" s="24" t="s">
        <v>40</v>
      </c>
      <c r="F9" s="25"/>
      <c r="G9" s="26"/>
      <c r="H9" s="26"/>
      <c r="I9" s="26">
        <f>I10+I15+I17+I21</f>
        <v>16793774.03</v>
      </c>
      <c r="J9" s="26">
        <f>J10+J15+J17+J21</f>
        <v>268650</v>
      </c>
      <c r="K9" s="26">
        <f>K10+K15+K17+K21</f>
        <v>17062424.03</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pans="1:249" ht="40.5" customHeight="1">
      <c r="A10" s="9" t="s">
        <v>42</v>
      </c>
      <c r="B10" s="55" t="s">
        <v>6</v>
      </c>
      <c r="C10" s="55" t="s">
        <v>43</v>
      </c>
      <c r="D10" s="55" t="s">
        <v>6</v>
      </c>
      <c r="E10" s="55" t="s">
        <v>40</v>
      </c>
      <c r="F10" s="56"/>
      <c r="G10" s="48">
        <f>SUM(G11:G14)</f>
        <v>20045120</v>
      </c>
      <c r="H10" s="48">
        <f>SUM(H11:H14)</f>
        <v>240048</v>
      </c>
      <c r="I10" s="48">
        <f>SUM(I11:I14)</f>
        <v>9656050.35</v>
      </c>
      <c r="J10" s="48">
        <f>SUM(J11:J14)</f>
        <v>0</v>
      </c>
      <c r="K10" s="48">
        <f>SUM(K11:K14)</f>
        <v>9656050.35</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row>
    <row r="11" spans="1:11" ht="47.25" customHeight="1">
      <c r="A11" s="13" t="s">
        <v>107</v>
      </c>
      <c r="B11" s="27" t="s">
        <v>6</v>
      </c>
      <c r="C11" s="27" t="s">
        <v>43</v>
      </c>
      <c r="D11" s="27" t="s">
        <v>6</v>
      </c>
      <c r="E11" s="27" t="s">
        <v>8</v>
      </c>
      <c r="F11" s="27" t="s">
        <v>10</v>
      </c>
      <c r="G11" s="28">
        <v>7652942.1</v>
      </c>
      <c r="H11" s="28">
        <f>-20000-13879</f>
        <v>-33879</v>
      </c>
      <c r="I11" s="28">
        <v>67316.76</v>
      </c>
      <c r="J11" s="28">
        <v>0</v>
      </c>
      <c r="K11" s="28">
        <f>I11+J11</f>
        <v>67316.76</v>
      </c>
    </row>
    <row r="12" spans="1:11" ht="96.75" customHeight="1">
      <c r="A12" s="51" t="s">
        <v>108</v>
      </c>
      <c r="B12" s="27" t="s">
        <v>6</v>
      </c>
      <c r="C12" s="27" t="s">
        <v>43</v>
      </c>
      <c r="D12" s="27" t="s">
        <v>6</v>
      </c>
      <c r="E12" s="27" t="s">
        <v>31</v>
      </c>
      <c r="F12" s="27" t="s">
        <v>10</v>
      </c>
      <c r="G12" s="28">
        <v>6881858.9</v>
      </c>
      <c r="H12" s="28">
        <f>-474210.53+13879+474210.53+36340</f>
        <v>50219</v>
      </c>
      <c r="I12" s="28">
        <v>7588733.59</v>
      </c>
      <c r="J12" s="28">
        <v>0</v>
      </c>
      <c r="K12" s="28">
        <f aca="true" t="shared" si="0" ref="K12:K22">I12+J12</f>
        <v>7588733.59</v>
      </c>
    </row>
    <row r="13" spans="1:11" ht="48.75" customHeight="1">
      <c r="A13" s="13" t="s">
        <v>109</v>
      </c>
      <c r="B13" s="27" t="s">
        <v>6</v>
      </c>
      <c r="C13" s="27" t="s">
        <v>43</v>
      </c>
      <c r="D13" s="27" t="s">
        <v>6</v>
      </c>
      <c r="E13" s="27" t="s">
        <v>12</v>
      </c>
      <c r="F13" s="27" t="s">
        <v>10</v>
      </c>
      <c r="G13" s="28">
        <v>108433</v>
      </c>
      <c r="H13" s="28">
        <v>0</v>
      </c>
      <c r="I13" s="28">
        <v>1500000</v>
      </c>
      <c r="J13" s="28">
        <v>0</v>
      </c>
      <c r="K13" s="28">
        <f t="shared" si="0"/>
        <v>1500000</v>
      </c>
    </row>
    <row r="14" spans="1:11" ht="49.5" customHeight="1">
      <c r="A14" s="13" t="s">
        <v>110</v>
      </c>
      <c r="B14" s="27" t="s">
        <v>6</v>
      </c>
      <c r="C14" s="27" t="s">
        <v>43</v>
      </c>
      <c r="D14" s="27" t="s">
        <v>6</v>
      </c>
      <c r="E14" s="27" t="s">
        <v>16</v>
      </c>
      <c r="F14" s="27" t="s">
        <v>10</v>
      </c>
      <c r="G14" s="28">
        <v>5401886</v>
      </c>
      <c r="H14" s="28">
        <f>20000+240500-36792</f>
        <v>223708</v>
      </c>
      <c r="I14" s="28">
        <v>500000</v>
      </c>
      <c r="J14" s="28">
        <v>0</v>
      </c>
      <c r="K14" s="28">
        <f t="shared" si="0"/>
        <v>500000</v>
      </c>
    </row>
    <row r="15" spans="1:11" s="3" customFormat="1" ht="31.5">
      <c r="A15" s="9" t="s">
        <v>45</v>
      </c>
      <c r="B15" s="33" t="s">
        <v>6</v>
      </c>
      <c r="C15" s="33" t="s">
        <v>43</v>
      </c>
      <c r="D15" s="33" t="s">
        <v>15</v>
      </c>
      <c r="E15" s="33" t="s">
        <v>40</v>
      </c>
      <c r="F15" s="33"/>
      <c r="G15" s="34">
        <f>SUM(G16:G16)</f>
        <v>8298362.64</v>
      </c>
      <c r="H15" s="34">
        <f>SUM(H16:H16)</f>
        <v>-10000</v>
      </c>
      <c r="I15" s="34">
        <f>SUM(I16:I16)</f>
        <v>5451029.98</v>
      </c>
      <c r="J15" s="34">
        <f>SUM(J16:J16)</f>
        <v>268650</v>
      </c>
      <c r="K15" s="34">
        <f>SUM(K16:K16)</f>
        <v>5719679.98</v>
      </c>
    </row>
    <row r="16" spans="1:11" ht="64.5" customHeight="1">
      <c r="A16" s="8" t="s">
        <v>111</v>
      </c>
      <c r="B16" s="27" t="s">
        <v>6</v>
      </c>
      <c r="C16" s="27" t="s">
        <v>43</v>
      </c>
      <c r="D16" s="27" t="s">
        <v>15</v>
      </c>
      <c r="E16" s="27" t="s">
        <v>13</v>
      </c>
      <c r="F16" s="27" t="s">
        <v>10</v>
      </c>
      <c r="G16" s="28">
        <v>8298362.64</v>
      </c>
      <c r="H16" s="28">
        <v>-10000</v>
      </c>
      <c r="I16" s="28">
        <v>5451029.98</v>
      </c>
      <c r="J16" s="28">
        <v>268650</v>
      </c>
      <c r="K16" s="28">
        <f t="shared" si="0"/>
        <v>5719679.98</v>
      </c>
    </row>
    <row r="17" spans="1:11" s="3" customFormat="1" ht="50.25" customHeight="1">
      <c r="A17" s="9" t="s">
        <v>46</v>
      </c>
      <c r="B17" s="33" t="s">
        <v>6</v>
      </c>
      <c r="C17" s="33" t="s">
        <v>43</v>
      </c>
      <c r="D17" s="33" t="s">
        <v>17</v>
      </c>
      <c r="E17" s="33" t="s">
        <v>40</v>
      </c>
      <c r="F17" s="33"/>
      <c r="G17" s="34">
        <f>SUM(G18:G20)</f>
        <v>3821557.6799999997</v>
      </c>
      <c r="H17" s="34">
        <f>SUM(H18:H20)</f>
        <v>78440.23999999999</v>
      </c>
      <c r="I17" s="34">
        <f>SUM(I18:I20)</f>
        <v>939400</v>
      </c>
      <c r="J17" s="34">
        <f>SUM(J18:J20)</f>
        <v>0</v>
      </c>
      <c r="K17" s="34">
        <f>SUM(K18:K20)</f>
        <v>939400</v>
      </c>
    </row>
    <row r="18" spans="1:11" ht="65.25" customHeight="1">
      <c r="A18" s="13" t="s">
        <v>112</v>
      </c>
      <c r="B18" s="27" t="s">
        <v>6</v>
      </c>
      <c r="C18" s="27" t="s">
        <v>43</v>
      </c>
      <c r="D18" s="27" t="s">
        <v>17</v>
      </c>
      <c r="E18" s="27" t="s">
        <v>39</v>
      </c>
      <c r="F18" s="27" t="s">
        <v>10</v>
      </c>
      <c r="G18" s="28">
        <v>2263827.91</v>
      </c>
      <c r="H18" s="28">
        <f>19832+57960.44+103473.92</f>
        <v>181266.36</v>
      </c>
      <c r="I18" s="28">
        <v>450000</v>
      </c>
      <c r="J18" s="28">
        <v>0</v>
      </c>
      <c r="K18" s="28">
        <f t="shared" si="0"/>
        <v>450000</v>
      </c>
    </row>
    <row r="19" spans="1:11" ht="48.75" customHeight="1">
      <c r="A19" s="8" t="s">
        <v>113</v>
      </c>
      <c r="B19" s="27" t="s">
        <v>6</v>
      </c>
      <c r="C19" s="27" t="s">
        <v>43</v>
      </c>
      <c r="D19" s="27" t="s">
        <v>17</v>
      </c>
      <c r="E19" s="27" t="s">
        <v>14</v>
      </c>
      <c r="F19" s="27" t="s">
        <v>10</v>
      </c>
      <c r="G19" s="28">
        <v>748651.82</v>
      </c>
      <c r="H19" s="28">
        <f>-57960.44-1600-43265.68</f>
        <v>-102826.12</v>
      </c>
      <c r="I19" s="28">
        <v>339400</v>
      </c>
      <c r="J19" s="28">
        <v>0</v>
      </c>
      <c r="K19" s="28">
        <f t="shared" si="0"/>
        <v>339400</v>
      </c>
    </row>
    <row r="20" spans="1:11" ht="81" customHeight="1">
      <c r="A20" s="13" t="s">
        <v>114</v>
      </c>
      <c r="B20" s="27" t="s">
        <v>6</v>
      </c>
      <c r="C20" s="27" t="s">
        <v>43</v>
      </c>
      <c r="D20" s="27" t="s">
        <v>17</v>
      </c>
      <c r="E20" s="27" t="s">
        <v>21</v>
      </c>
      <c r="F20" s="27" t="s">
        <v>10</v>
      </c>
      <c r="G20" s="28">
        <v>809077.95</v>
      </c>
      <c r="H20" s="28">
        <v>0</v>
      </c>
      <c r="I20" s="28">
        <v>150000</v>
      </c>
      <c r="J20" s="28">
        <v>0</v>
      </c>
      <c r="K20" s="28">
        <f t="shared" si="0"/>
        <v>150000</v>
      </c>
    </row>
    <row r="21" spans="1:11" s="3" customFormat="1" ht="49.5" customHeight="1">
      <c r="A21" s="9" t="s">
        <v>115</v>
      </c>
      <c r="B21" s="33" t="s">
        <v>6</v>
      </c>
      <c r="C21" s="33" t="s">
        <v>43</v>
      </c>
      <c r="D21" s="33" t="s">
        <v>20</v>
      </c>
      <c r="E21" s="33" t="s">
        <v>40</v>
      </c>
      <c r="F21" s="33"/>
      <c r="G21" s="34">
        <f>SUM(G22:G22)</f>
        <v>73600</v>
      </c>
      <c r="H21" s="34">
        <f>SUM(H22:H22)</f>
        <v>-2000</v>
      </c>
      <c r="I21" s="34">
        <f>SUM(I22:I22)</f>
        <v>747293.7</v>
      </c>
      <c r="J21" s="34">
        <f>SUM(J22:J22)</f>
        <v>0</v>
      </c>
      <c r="K21" s="34">
        <f>SUM(K22:K22)</f>
        <v>747293.7</v>
      </c>
    </row>
    <row r="22" spans="1:11" ht="98.25" customHeight="1">
      <c r="A22" s="8" t="s">
        <v>116</v>
      </c>
      <c r="B22" s="27" t="s">
        <v>6</v>
      </c>
      <c r="C22" s="27" t="s">
        <v>43</v>
      </c>
      <c r="D22" s="27" t="s">
        <v>20</v>
      </c>
      <c r="E22" s="27" t="s">
        <v>18</v>
      </c>
      <c r="F22" s="27" t="s">
        <v>10</v>
      </c>
      <c r="G22" s="28">
        <v>73600</v>
      </c>
      <c r="H22" s="28">
        <v>-2000</v>
      </c>
      <c r="I22" s="28">
        <v>747293.7</v>
      </c>
      <c r="J22" s="28">
        <v>0</v>
      </c>
      <c r="K22" s="28">
        <f t="shared" si="0"/>
        <v>747293.7</v>
      </c>
    </row>
    <row r="23" spans="1:11" s="4" customFormat="1" ht="75">
      <c r="A23" s="52" t="s">
        <v>47</v>
      </c>
      <c r="B23" s="21" t="s">
        <v>15</v>
      </c>
      <c r="C23" s="21" t="s">
        <v>43</v>
      </c>
      <c r="D23" s="21" t="s">
        <v>7</v>
      </c>
      <c r="E23" s="21" t="s">
        <v>40</v>
      </c>
      <c r="F23" s="21"/>
      <c r="G23" s="29" t="e">
        <f>G25+#REF!+#REF!+#REF!+#REF!+#REF!+#REF!</f>
        <v>#REF!</v>
      </c>
      <c r="H23" s="29" t="e">
        <f>H25+#REF!+#REF!+#REF!+#REF!+#REF!+#REF!</f>
        <v>#REF!</v>
      </c>
      <c r="I23" s="29">
        <f aca="true" t="shared" si="1" ref="I23:K24">I24</f>
        <v>3638980.36</v>
      </c>
      <c r="J23" s="29">
        <f t="shared" si="1"/>
        <v>0</v>
      </c>
      <c r="K23" s="29">
        <f t="shared" si="1"/>
        <v>3638980.36</v>
      </c>
    </row>
    <row r="24" spans="1:11" s="4" customFormat="1" ht="25.5" customHeight="1">
      <c r="A24" s="14" t="s">
        <v>44</v>
      </c>
      <c r="B24" s="24" t="s">
        <v>15</v>
      </c>
      <c r="C24" s="24" t="s">
        <v>43</v>
      </c>
      <c r="D24" s="24" t="s">
        <v>7</v>
      </c>
      <c r="E24" s="24" t="s">
        <v>40</v>
      </c>
      <c r="F24" s="24"/>
      <c r="G24" s="30"/>
      <c r="H24" s="30"/>
      <c r="I24" s="30">
        <f t="shared" si="1"/>
        <v>3638980.36</v>
      </c>
      <c r="J24" s="30">
        <f t="shared" si="1"/>
        <v>0</v>
      </c>
      <c r="K24" s="30">
        <f t="shared" si="1"/>
        <v>3638980.36</v>
      </c>
    </row>
    <row r="25" spans="1:11" s="3" customFormat="1" ht="50.25" customHeight="1">
      <c r="A25" s="9" t="s">
        <v>48</v>
      </c>
      <c r="B25" s="33" t="s">
        <v>15</v>
      </c>
      <c r="C25" s="33" t="s">
        <v>43</v>
      </c>
      <c r="D25" s="33" t="s">
        <v>6</v>
      </c>
      <c r="E25" s="33" t="s">
        <v>40</v>
      </c>
      <c r="F25" s="33"/>
      <c r="G25" s="34">
        <f>SUM(G26:G28)</f>
        <v>7857105.07</v>
      </c>
      <c r="H25" s="34">
        <f>SUM(H26:H28)</f>
        <v>0</v>
      </c>
      <c r="I25" s="34">
        <f>SUM(I26:I28)</f>
        <v>3638980.36</v>
      </c>
      <c r="J25" s="34">
        <f>SUM(J26:J28)</f>
        <v>0</v>
      </c>
      <c r="K25" s="34">
        <f>SUM(K26:K28)</f>
        <v>3638980.36</v>
      </c>
    </row>
    <row r="26" spans="1:11" ht="64.5" customHeight="1">
      <c r="A26" s="13" t="s">
        <v>117</v>
      </c>
      <c r="B26" s="27" t="s">
        <v>15</v>
      </c>
      <c r="C26" s="27" t="s">
        <v>43</v>
      </c>
      <c r="D26" s="27" t="s">
        <v>6</v>
      </c>
      <c r="E26" s="27" t="s">
        <v>22</v>
      </c>
      <c r="F26" s="27" t="s">
        <v>10</v>
      </c>
      <c r="G26" s="28">
        <v>4616812.49</v>
      </c>
      <c r="H26" s="28">
        <v>0</v>
      </c>
      <c r="I26" s="28">
        <v>738688</v>
      </c>
      <c r="J26" s="28">
        <v>0</v>
      </c>
      <c r="K26" s="28">
        <f>I26+J26</f>
        <v>738688</v>
      </c>
    </row>
    <row r="27" spans="1:11" ht="110.25" customHeight="1">
      <c r="A27" s="13" t="s">
        <v>146</v>
      </c>
      <c r="B27" s="27" t="s">
        <v>15</v>
      </c>
      <c r="C27" s="27" t="s">
        <v>43</v>
      </c>
      <c r="D27" s="27" t="s">
        <v>6</v>
      </c>
      <c r="E27" s="27" t="s">
        <v>164</v>
      </c>
      <c r="F27" s="27" t="s">
        <v>11</v>
      </c>
      <c r="G27" s="28">
        <v>1620146.29</v>
      </c>
      <c r="H27" s="28">
        <v>0</v>
      </c>
      <c r="I27" s="28">
        <v>2400000</v>
      </c>
      <c r="J27" s="28">
        <v>0</v>
      </c>
      <c r="K27" s="28">
        <f>I27+J27</f>
        <v>2400000</v>
      </c>
    </row>
    <row r="28" spans="1:11" s="57" customFormat="1" ht="63.75" customHeight="1">
      <c r="A28" s="15" t="s">
        <v>172</v>
      </c>
      <c r="B28" s="35" t="s">
        <v>15</v>
      </c>
      <c r="C28" s="35" t="s">
        <v>43</v>
      </c>
      <c r="D28" s="35" t="s">
        <v>6</v>
      </c>
      <c r="E28" s="35" t="s">
        <v>173</v>
      </c>
      <c r="F28" s="35" t="s">
        <v>11</v>
      </c>
      <c r="G28" s="37">
        <v>1620146.29</v>
      </c>
      <c r="H28" s="37">
        <v>0</v>
      </c>
      <c r="I28" s="37">
        <v>500292.36</v>
      </c>
      <c r="J28" s="37">
        <v>0</v>
      </c>
      <c r="K28" s="37">
        <f>I28+J28</f>
        <v>500292.36</v>
      </c>
    </row>
    <row r="29" spans="1:11" ht="56.25">
      <c r="A29" s="52" t="s">
        <v>160</v>
      </c>
      <c r="B29" s="21" t="s">
        <v>17</v>
      </c>
      <c r="C29" s="21" t="s">
        <v>7</v>
      </c>
      <c r="D29" s="21" t="s">
        <v>33</v>
      </c>
      <c r="E29" s="21" t="s">
        <v>40</v>
      </c>
      <c r="F29" s="31"/>
      <c r="G29" s="29">
        <f>G31</f>
        <v>0</v>
      </c>
      <c r="H29" s="29">
        <f>H31</f>
        <v>0</v>
      </c>
      <c r="I29" s="29">
        <f>I30</f>
        <v>19407042.07</v>
      </c>
      <c r="J29" s="29">
        <f>J30</f>
        <v>976000</v>
      </c>
      <c r="K29" s="29">
        <f>K30</f>
        <v>20383042.07</v>
      </c>
    </row>
    <row r="30" spans="1:11" ht="18.75">
      <c r="A30" s="14" t="s">
        <v>44</v>
      </c>
      <c r="B30" s="24" t="s">
        <v>17</v>
      </c>
      <c r="C30" s="24" t="s">
        <v>43</v>
      </c>
      <c r="D30" s="24" t="s">
        <v>33</v>
      </c>
      <c r="E30" s="24" t="s">
        <v>40</v>
      </c>
      <c r="F30" s="32"/>
      <c r="G30" s="30"/>
      <c r="H30" s="30"/>
      <c r="I30" s="30">
        <f>I31+I41+I45</f>
        <v>19407042.07</v>
      </c>
      <c r="J30" s="30">
        <f>J31+J41+J45</f>
        <v>976000</v>
      </c>
      <c r="K30" s="30">
        <f>K31+K41+K45</f>
        <v>20383042.07</v>
      </c>
    </row>
    <row r="31" spans="1:11" ht="47.25">
      <c r="A31" s="9" t="s">
        <v>49</v>
      </c>
      <c r="B31" s="33" t="s">
        <v>17</v>
      </c>
      <c r="C31" s="33" t="s">
        <v>43</v>
      </c>
      <c r="D31" s="33" t="s">
        <v>6</v>
      </c>
      <c r="E31" s="33" t="s">
        <v>40</v>
      </c>
      <c r="F31" s="33"/>
      <c r="G31" s="34">
        <f>G44</f>
        <v>0</v>
      </c>
      <c r="H31" s="34">
        <f>H44</f>
        <v>0</v>
      </c>
      <c r="I31" s="34">
        <f>SUM(I32:I40)</f>
        <v>15565042.07</v>
      </c>
      <c r="J31" s="34">
        <f>SUM(J32:J40)</f>
        <v>976000</v>
      </c>
      <c r="K31" s="34">
        <f>SUM(K32:K40)</f>
        <v>16541042.07</v>
      </c>
    </row>
    <row r="32" spans="1:11" ht="48.75" customHeight="1">
      <c r="A32" s="10" t="s">
        <v>118</v>
      </c>
      <c r="B32" s="35" t="s">
        <v>17</v>
      </c>
      <c r="C32" s="35" t="s">
        <v>43</v>
      </c>
      <c r="D32" s="35" t="s">
        <v>6</v>
      </c>
      <c r="E32" s="35" t="s">
        <v>50</v>
      </c>
      <c r="F32" s="35" t="s">
        <v>10</v>
      </c>
      <c r="G32" s="36"/>
      <c r="H32" s="36"/>
      <c r="I32" s="37">
        <v>4105240</v>
      </c>
      <c r="J32" s="28">
        <v>135000</v>
      </c>
      <c r="K32" s="28">
        <f aca="true" t="shared" si="2" ref="K32:K40">I32+J32</f>
        <v>4240240</v>
      </c>
    </row>
    <row r="33" spans="1:11" ht="47.25">
      <c r="A33" s="10" t="s">
        <v>119</v>
      </c>
      <c r="B33" s="35" t="s">
        <v>17</v>
      </c>
      <c r="C33" s="35" t="s">
        <v>43</v>
      </c>
      <c r="D33" s="35" t="s">
        <v>6</v>
      </c>
      <c r="E33" s="35" t="s">
        <v>51</v>
      </c>
      <c r="F33" s="35" t="s">
        <v>10</v>
      </c>
      <c r="G33" s="36"/>
      <c r="H33" s="36"/>
      <c r="I33" s="37">
        <v>768500</v>
      </c>
      <c r="J33" s="28">
        <v>31000</v>
      </c>
      <c r="K33" s="28">
        <f t="shared" si="2"/>
        <v>799500</v>
      </c>
    </row>
    <row r="34" spans="1:11" ht="48.75" customHeight="1">
      <c r="A34" s="10" t="s">
        <v>120</v>
      </c>
      <c r="B34" s="35" t="s">
        <v>17</v>
      </c>
      <c r="C34" s="35" t="s">
        <v>43</v>
      </c>
      <c r="D34" s="35" t="s">
        <v>6</v>
      </c>
      <c r="E34" s="35" t="s">
        <v>23</v>
      </c>
      <c r="F34" s="35" t="s">
        <v>10</v>
      </c>
      <c r="G34" s="36"/>
      <c r="H34" s="36"/>
      <c r="I34" s="37">
        <v>2500000</v>
      </c>
      <c r="J34" s="28">
        <v>45000</v>
      </c>
      <c r="K34" s="28">
        <f t="shared" si="2"/>
        <v>2545000</v>
      </c>
    </row>
    <row r="35" spans="1:11" ht="47.25">
      <c r="A35" s="13" t="s">
        <v>121</v>
      </c>
      <c r="B35" s="35" t="s">
        <v>17</v>
      </c>
      <c r="C35" s="35" t="s">
        <v>43</v>
      </c>
      <c r="D35" s="35" t="s">
        <v>6</v>
      </c>
      <c r="E35" s="35" t="s">
        <v>38</v>
      </c>
      <c r="F35" s="35" t="s">
        <v>10</v>
      </c>
      <c r="G35" s="36"/>
      <c r="H35" s="36"/>
      <c r="I35" s="37">
        <v>3931192.07</v>
      </c>
      <c r="J35" s="28">
        <v>0</v>
      </c>
      <c r="K35" s="28">
        <f t="shared" si="2"/>
        <v>3931192.07</v>
      </c>
    </row>
    <row r="36" spans="1:11" ht="47.25">
      <c r="A36" s="13" t="s">
        <v>122</v>
      </c>
      <c r="B36" s="35" t="s">
        <v>17</v>
      </c>
      <c r="C36" s="35" t="s">
        <v>43</v>
      </c>
      <c r="D36" s="35" t="s">
        <v>6</v>
      </c>
      <c r="E36" s="35" t="s">
        <v>24</v>
      </c>
      <c r="F36" s="35" t="s">
        <v>10</v>
      </c>
      <c r="G36" s="36"/>
      <c r="H36" s="36"/>
      <c r="I36" s="37">
        <v>1608900</v>
      </c>
      <c r="J36" s="28">
        <v>550000</v>
      </c>
      <c r="K36" s="28">
        <f t="shared" si="2"/>
        <v>2158900</v>
      </c>
    </row>
    <row r="37" spans="1:11" ht="47.25" customHeight="1">
      <c r="A37" s="8" t="s">
        <v>123</v>
      </c>
      <c r="B37" s="35" t="s">
        <v>17</v>
      </c>
      <c r="C37" s="35" t="s">
        <v>43</v>
      </c>
      <c r="D37" s="35" t="s">
        <v>6</v>
      </c>
      <c r="E37" s="35" t="s">
        <v>52</v>
      </c>
      <c r="F37" s="35" t="s">
        <v>10</v>
      </c>
      <c r="G37" s="36"/>
      <c r="H37" s="36"/>
      <c r="I37" s="37">
        <v>1500000</v>
      </c>
      <c r="J37" s="28">
        <v>0</v>
      </c>
      <c r="K37" s="28">
        <f t="shared" si="2"/>
        <v>1500000</v>
      </c>
    </row>
    <row r="38" spans="1:11" ht="63">
      <c r="A38" s="8" t="s">
        <v>124</v>
      </c>
      <c r="B38" s="35" t="s">
        <v>17</v>
      </c>
      <c r="C38" s="35" t="s">
        <v>43</v>
      </c>
      <c r="D38" s="35" t="s">
        <v>6</v>
      </c>
      <c r="E38" s="35" t="s">
        <v>25</v>
      </c>
      <c r="F38" s="35" t="s">
        <v>10</v>
      </c>
      <c r="G38" s="36"/>
      <c r="H38" s="36"/>
      <c r="I38" s="37">
        <v>791210</v>
      </c>
      <c r="J38" s="28">
        <v>5000</v>
      </c>
      <c r="K38" s="28">
        <f t="shared" si="2"/>
        <v>796210</v>
      </c>
    </row>
    <row r="39" spans="1:11" ht="63" customHeight="1">
      <c r="A39" s="8" t="s">
        <v>125</v>
      </c>
      <c r="B39" s="35" t="s">
        <v>17</v>
      </c>
      <c r="C39" s="35" t="s">
        <v>43</v>
      </c>
      <c r="D39" s="35" t="s">
        <v>6</v>
      </c>
      <c r="E39" s="35" t="s">
        <v>26</v>
      </c>
      <c r="F39" s="35" t="s">
        <v>10</v>
      </c>
      <c r="G39" s="36"/>
      <c r="H39" s="36"/>
      <c r="I39" s="37">
        <v>150000</v>
      </c>
      <c r="J39" s="28">
        <v>0</v>
      </c>
      <c r="K39" s="28">
        <f>I39+J39</f>
        <v>150000</v>
      </c>
    </row>
    <row r="40" spans="1:11" ht="63" customHeight="1">
      <c r="A40" s="8" t="s">
        <v>182</v>
      </c>
      <c r="B40" s="35" t="s">
        <v>17</v>
      </c>
      <c r="C40" s="35" t="s">
        <v>43</v>
      </c>
      <c r="D40" s="35" t="s">
        <v>6</v>
      </c>
      <c r="E40" s="35" t="s">
        <v>181</v>
      </c>
      <c r="F40" s="35" t="s">
        <v>10</v>
      </c>
      <c r="G40" s="36"/>
      <c r="H40" s="36"/>
      <c r="I40" s="37">
        <v>210000</v>
      </c>
      <c r="J40" s="28">
        <v>210000</v>
      </c>
      <c r="K40" s="28">
        <f t="shared" si="2"/>
        <v>420000</v>
      </c>
    </row>
    <row r="41" spans="1:11" ht="63">
      <c r="A41" s="9" t="s">
        <v>93</v>
      </c>
      <c r="B41" s="33" t="s">
        <v>17</v>
      </c>
      <c r="C41" s="33" t="s">
        <v>43</v>
      </c>
      <c r="D41" s="33" t="s">
        <v>15</v>
      </c>
      <c r="E41" s="33" t="s">
        <v>40</v>
      </c>
      <c r="F41" s="33"/>
      <c r="G41" s="34" t="e">
        <f>#REF!</f>
        <v>#REF!</v>
      </c>
      <c r="H41" s="34" t="e">
        <f>#REF!</f>
        <v>#REF!</v>
      </c>
      <c r="I41" s="34">
        <f>SUM(I42:I44)</f>
        <v>1572000</v>
      </c>
      <c r="J41" s="34">
        <f>SUM(J42:J44)</f>
        <v>0</v>
      </c>
      <c r="K41" s="34">
        <f>SUM(K42:K44)</f>
        <v>1572000</v>
      </c>
    </row>
    <row r="42" spans="1:11" ht="47.25">
      <c r="A42" s="13" t="s">
        <v>126</v>
      </c>
      <c r="B42" s="35" t="s">
        <v>17</v>
      </c>
      <c r="C42" s="35" t="s">
        <v>43</v>
      </c>
      <c r="D42" s="35" t="s">
        <v>15</v>
      </c>
      <c r="E42" s="35" t="s">
        <v>27</v>
      </c>
      <c r="F42" s="35" t="s">
        <v>10</v>
      </c>
      <c r="G42" s="36"/>
      <c r="H42" s="36"/>
      <c r="I42" s="37">
        <v>1400000</v>
      </c>
      <c r="J42" s="28">
        <v>0</v>
      </c>
      <c r="K42" s="28">
        <f>I42+J42</f>
        <v>1400000</v>
      </c>
    </row>
    <row r="43" spans="1:11" ht="81.75" customHeight="1">
      <c r="A43" s="10" t="s">
        <v>147</v>
      </c>
      <c r="B43" s="27" t="s">
        <v>17</v>
      </c>
      <c r="C43" s="27" t="s">
        <v>43</v>
      </c>
      <c r="D43" s="27" t="s">
        <v>15</v>
      </c>
      <c r="E43" s="35" t="s">
        <v>28</v>
      </c>
      <c r="F43" s="35" t="s">
        <v>11</v>
      </c>
      <c r="G43" s="37"/>
      <c r="H43" s="37"/>
      <c r="I43" s="28">
        <v>2000</v>
      </c>
      <c r="J43" s="28">
        <v>0</v>
      </c>
      <c r="K43" s="28">
        <f>I43+J43</f>
        <v>2000</v>
      </c>
    </row>
    <row r="44" spans="1:11" ht="126.75" customHeight="1">
      <c r="A44" s="10" t="s">
        <v>170</v>
      </c>
      <c r="B44" s="35" t="s">
        <v>17</v>
      </c>
      <c r="C44" s="35" t="s">
        <v>43</v>
      </c>
      <c r="D44" s="35" t="s">
        <v>15</v>
      </c>
      <c r="E44" s="35" t="s">
        <v>171</v>
      </c>
      <c r="F44" s="35" t="s">
        <v>10</v>
      </c>
      <c r="G44" s="37"/>
      <c r="H44" s="37"/>
      <c r="I44" s="28">
        <v>170000</v>
      </c>
      <c r="J44" s="28">
        <v>0</v>
      </c>
      <c r="K44" s="28">
        <f>I44+J44</f>
        <v>170000</v>
      </c>
    </row>
    <row r="45" spans="1:11" ht="51.75" customHeight="1">
      <c r="A45" s="9" t="s">
        <v>94</v>
      </c>
      <c r="B45" s="33" t="s">
        <v>17</v>
      </c>
      <c r="C45" s="33" t="s">
        <v>43</v>
      </c>
      <c r="D45" s="33" t="s">
        <v>17</v>
      </c>
      <c r="E45" s="33" t="s">
        <v>40</v>
      </c>
      <c r="F45" s="33"/>
      <c r="G45" s="34"/>
      <c r="H45" s="34"/>
      <c r="I45" s="34">
        <f>SUM(I46:I48)</f>
        <v>2270000</v>
      </c>
      <c r="J45" s="34">
        <f>SUM(J46:J48)</f>
        <v>0</v>
      </c>
      <c r="K45" s="34">
        <f>SUM(K46:K48)</f>
        <v>2270000</v>
      </c>
    </row>
    <row r="46" spans="1:11" ht="79.5" customHeight="1">
      <c r="A46" s="15" t="s">
        <v>141</v>
      </c>
      <c r="B46" s="27" t="s">
        <v>17</v>
      </c>
      <c r="C46" s="27" t="s">
        <v>43</v>
      </c>
      <c r="D46" s="27" t="s">
        <v>17</v>
      </c>
      <c r="E46" s="35" t="s">
        <v>75</v>
      </c>
      <c r="F46" s="35" t="s">
        <v>9</v>
      </c>
      <c r="G46" s="37"/>
      <c r="H46" s="37"/>
      <c r="I46" s="28">
        <v>2000000</v>
      </c>
      <c r="J46" s="28">
        <v>0</v>
      </c>
      <c r="K46" s="28">
        <f>I46+J46</f>
        <v>2000000</v>
      </c>
    </row>
    <row r="47" spans="1:11" ht="49.5" customHeight="1">
      <c r="A47" s="15" t="s">
        <v>127</v>
      </c>
      <c r="B47" s="27" t="s">
        <v>17</v>
      </c>
      <c r="C47" s="27" t="s">
        <v>43</v>
      </c>
      <c r="D47" s="27" t="s">
        <v>17</v>
      </c>
      <c r="E47" s="35" t="s">
        <v>75</v>
      </c>
      <c r="F47" s="35" t="s">
        <v>10</v>
      </c>
      <c r="G47" s="37"/>
      <c r="H47" s="37"/>
      <c r="I47" s="28">
        <v>200000</v>
      </c>
      <c r="J47" s="28">
        <v>0</v>
      </c>
      <c r="K47" s="28">
        <f>I47+J47</f>
        <v>200000</v>
      </c>
    </row>
    <row r="48" spans="1:11" ht="47.25" customHeight="1">
      <c r="A48" s="15" t="s">
        <v>128</v>
      </c>
      <c r="B48" s="27" t="s">
        <v>17</v>
      </c>
      <c r="C48" s="27" t="s">
        <v>43</v>
      </c>
      <c r="D48" s="27" t="s">
        <v>17</v>
      </c>
      <c r="E48" s="35" t="s">
        <v>76</v>
      </c>
      <c r="F48" s="35" t="s">
        <v>10</v>
      </c>
      <c r="G48" s="37"/>
      <c r="H48" s="37"/>
      <c r="I48" s="28">
        <v>70000</v>
      </c>
      <c r="J48" s="28">
        <v>0</v>
      </c>
      <c r="K48" s="28">
        <f>I48+J48</f>
        <v>70000</v>
      </c>
    </row>
    <row r="49" spans="1:11" s="5" customFormat="1" ht="56.25">
      <c r="A49" s="52" t="s">
        <v>53</v>
      </c>
      <c r="B49" s="21" t="s">
        <v>20</v>
      </c>
      <c r="C49" s="21" t="s">
        <v>7</v>
      </c>
      <c r="D49" s="21" t="s">
        <v>7</v>
      </c>
      <c r="E49" s="21" t="s">
        <v>40</v>
      </c>
      <c r="F49" s="21"/>
      <c r="G49" s="29" t="e">
        <f>G54+#REF!</f>
        <v>#REF!</v>
      </c>
      <c r="H49" s="29" t="e">
        <f>H54+#REF!</f>
        <v>#REF!</v>
      </c>
      <c r="I49" s="29">
        <f>I50+I53</f>
        <v>3027819.13</v>
      </c>
      <c r="J49" s="29">
        <f>J50+J53</f>
        <v>0</v>
      </c>
      <c r="K49" s="29">
        <f>K50+K53</f>
        <v>3027819.13</v>
      </c>
    </row>
    <row r="50" spans="1:11" s="5" customFormat="1" ht="78.75" customHeight="1">
      <c r="A50" s="12" t="s">
        <v>77</v>
      </c>
      <c r="B50" s="38" t="s">
        <v>20</v>
      </c>
      <c r="C50" s="24" t="s">
        <v>29</v>
      </c>
      <c r="D50" s="24" t="s">
        <v>33</v>
      </c>
      <c r="E50" s="24" t="s">
        <v>40</v>
      </c>
      <c r="F50" s="24"/>
      <c r="G50" s="30"/>
      <c r="H50" s="30"/>
      <c r="I50" s="30">
        <f aca="true" t="shared" si="3" ref="I50:K51">I51</f>
        <v>2928419.13</v>
      </c>
      <c r="J50" s="30">
        <f t="shared" si="3"/>
        <v>0</v>
      </c>
      <c r="K50" s="30">
        <f t="shared" si="3"/>
        <v>2928419.13</v>
      </c>
    </row>
    <row r="51" spans="1:11" s="5" customFormat="1" ht="34.5" customHeight="1">
      <c r="A51" s="54" t="s">
        <v>78</v>
      </c>
      <c r="B51" s="53" t="s">
        <v>20</v>
      </c>
      <c r="C51" s="33" t="s">
        <v>29</v>
      </c>
      <c r="D51" s="33" t="s">
        <v>79</v>
      </c>
      <c r="E51" s="33" t="s">
        <v>40</v>
      </c>
      <c r="F51" s="33"/>
      <c r="G51" s="34"/>
      <c r="H51" s="34"/>
      <c r="I51" s="34">
        <f t="shared" si="3"/>
        <v>2928419.13</v>
      </c>
      <c r="J51" s="34">
        <f t="shared" si="3"/>
        <v>0</v>
      </c>
      <c r="K51" s="34">
        <f t="shared" si="3"/>
        <v>2928419.13</v>
      </c>
    </row>
    <row r="52" spans="1:11" s="5" customFormat="1" ht="77.25" customHeight="1">
      <c r="A52" s="17" t="s">
        <v>129</v>
      </c>
      <c r="B52" s="35" t="s">
        <v>20</v>
      </c>
      <c r="C52" s="35" t="s">
        <v>29</v>
      </c>
      <c r="D52" s="35" t="s">
        <v>79</v>
      </c>
      <c r="E52" s="35" t="s">
        <v>80</v>
      </c>
      <c r="F52" s="35" t="s">
        <v>10</v>
      </c>
      <c r="G52" s="36"/>
      <c r="H52" s="36"/>
      <c r="I52" s="37">
        <v>2928419.13</v>
      </c>
      <c r="J52" s="37"/>
      <c r="K52" s="28">
        <f>I52+J52</f>
        <v>2928419.13</v>
      </c>
    </row>
    <row r="53" spans="1:11" s="5" customFormat="1" ht="26.25" customHeight="1">
      <c r="A53" s="14" t="s">
        <v>44</v>
      </c>
      <c r="B53" s="24"/>
      <c r="C53" s="24"/>
      <c r="D53" s="24"/>
      <c r="E53" s="24"/>
      <c r="F53" s="24"/>
      <c r="G53" s="30"/>
      <c r="H53" s="30"/>
      <c r="I53" s="30">
        <f aca="true" t="shared" si="4" ref="I53:K54">I54</f>
        <v>99400</v>
      </c>
      <c r="J53" s="30">
        <f t="shared" si="4"/>
        <v>0</v>
      </c>
      <c r="K53" s="30">
        <f t="shared" si="4"/>
        <v>99400</v>
      </c>
    </row>
    <row r="54" spans="1:11" s="3" customFormat="1" ht="38.25" customHeight="1">
      <c r="A54" s="9" t="s">
        <v>54</v>
      </c>
      <c r="B54" s="33" t="s">
        <v>20</v>
      </c>
      <c r="C54" s="33" t="s">
        <v>43</v>
      </c>
      <c r="D54" s="33" t="s">
        <v>6</v>
      </c>
      <c r="E54" s="33" t="s">
        <v>40</v>
      </c>
      <c r="F54" s="33"/>
      <c r="G54" s="34">
        <f>SUM(G55:G55)</f>
        <v>0</v>
      </c>
      <c r="H54" s="34">
        <f>SUM(H55:H55)</f>
        <v>0</v>
      </c>
      <c r="I54" s="34">
        <f t="shared" si="4"/>
        <v>99400</v>
      </c>
      <c r="J54" s="34">
        <f t="shared" si="4"/>
        <v>0</v>
      </c>
      <c r="K54" s="34">
        <f t="shared" si="4"/>
        <v>99400</v>
      </c>
    </row>
    <row r="55" spans="1:11" ht="63.75" customHeight="1">
      <c r="A55" s="13" t="s">
        <v>161</v>
      </c>
      <c r="B55" s="27" t="s">
        <v>20</v>
      </c>
      <c r="C55" s="27" t="s">
        <v>43</v>
      </c>
      <c r="D55" s="27" t="s">
        <v>6</v>
      </c>
      <c r="E55" s="27" t="s">
        <v>30</v>
      </c>
      <c r="F55" s="27" t="s">
        <v>10</v>
      </c>
      <c r="G55" s="28"/>
      <c r="H55" s="28"/>
      <c r="I55" s="28">
        <v>99400</v>
      </c>
      <c r="J55" s="28">
        <v>0</v>
      </c>
      <c r="K55" s="28">
        <f>I55+J55</f>
        <v>99400</v>
      </c>
    </row>
    <row r="56" spans="1:11" ht="78" customHeight="1">
      <c r="A56" s="52" t="s">
        <v>55</v>
      </c>
      <c r="B56" s="21" t="s">
        <v>19</v>
      </c>
      <c r="C56" s="21" t="s">
        <v>7</v>
      </c>
      <c r="D56" s="21" t="s">
        <v>33</v>
      </c>
      <c r="E56" s="21" t="s">
        <v>40</v>
      </c>
      <c r="F56" s="31"/>
      <c r="G56" s="29" t="e">
        <f>#REF!</f>
        <v>#REF!</v>
      </c>
      <c r="H56" s="29" t="e">
        <f>#REF!</f>
        <v>#REF!</v>
      </c>
      <c r="I56" s="29">
        <f>I57</f>
        <v>7767207.8</v>
      </c>
      <c r="J56" s="29">
        <f>J57</f>
        <v>-550000</v>
      </c>
      <c r="K56" s="29">
        <f>K57</f>
        <v>7217207.8</v>
      </c>
    </row>
    <row r="57" spans="1:11" ht="32.25" customHeight="1">
      <c r="A57" s="14" t="s">
        <v>44</v>
      </c>
      <c r="B57" s="39" t="s">
        <v>19</v>
      </c>
      <c r="C57" s="39" t="s">
        <v>43</v>
      </c>
      <c r="D57" s="39" t="s">
        <v>33</v>
      </c>
      <c r="E57" s="39" t="s">
        <v>40</v>
      </c>
      <c r="F57" s="39"/>
      <c r="G57" s="40"/>
      <c r="H57" s="40"/>
      <c r="I57" s="40">
        <f>I58+I64</f>
        <v>7767207.8</v>
      </c>
      <c r="J57" s="40">
        <f>J58+J64</f>
        <v>-550000</v>
      </c>
      <c r="K57" s="40">
        <f>K58+K64</f>
        <v>7217207.8</v>
      </c>
    </row>
    <row r="58" spans="1:11" ht="31.5">
      <c r="A58" s="9" t="s">
        <v>56</v>
      </c>
      <c r="B58" s="33" t="s">
        <v>19</v>
      </c>
      <c r="C58" s="33" t="s">
        <v>43</v>
      </c>
      <c r="D58" s="33" t="s">
        <v>6</v>
      </c>
      <c r="E58" s="33" t="s">
        <v>40</v>
      </c>
      <c r="F58" s="33"/>
      <c r="G58" s="34">
        <v>66000</v>
      </c>
      <c r="H58" s="34">
        <v>0</v>
      </c>
      <c r="I58" s="34">
        <f>SUM(I59:I63)</f>
        <v>1240000</v>
      </c>
      <c r="J58" s="34">
        <f>SUM(J59:J63)</f>
        <v>0</v>
      </c>
      <c r="K58" s="34">
        <f>SUM(K59:K63)</f>
        <v>1240000</v>
      </c>
    </row>
    <row r="59" spans="1:11" s="4" customFormat="1" ht="63" customHeight="1">
      <c r="A59" s="13" t="s">
        <v>130</v>
      </c>
      <c r="B59" s="35" t="s">
        <v>19</v>
      </c>
      <c r="C59" s="35" t="s">
        <v>43</v>
      </c>
      <c r="D59" s="35" t="s">
        <v>6</v>
      </c>
      <c r="E59" s="35" t="s">
        <v>1</v>
      </c>
      <c r="F59" s="35" t="s">
        <v>10</v>
      </c>
      <c r="G59" s="37" t="e">
        <f>G60+G63+G66</f>
        <v>#REF!</v>
      </c>
      <c r="H59" s="37" t="e">
        <f>H60+H63+H66</f>
        <v>#REF!</v>
      </c>
      <c r="I59" s="37">
        <v>290000</v>
      </c>
      <c r="J59" s="28">
        <v>0</v>
      </c>
      <c r="K59" s="28">
        <f>I59+J59</f>
        <v>290000</v>
      </c>
    </row>
    <row r="60" spans="1:11" s="6" customFormat="1" ht="78.75">
      <c r="A60" s="13" t="s">
        <v>131</v>
      </c>
      <c r="B60" s="35" t="s">
        <v>19</v>
      </c>
      <c r="C60" s="35" t="s">
        <v>43</v>
      </c>
      <c r="D60" s="35" t="s">
        <v>6</v>
      </c>
      <c r="E60" s="35" t="s">
        <v>81</v>
      </c>
      <c r="F60" s="35" t="s">
        <v>10</v>
      </c>
      <c r="G60" s="37">
        <f>SUM(G61)</f>
        <v>40000</v>
      </c>
      <c r="H60" s="37">
        <f>SUM(H61)</f>
        <v>0</v>
      </c>
      <c r="I60" s="37">
        <v>210000</v>
      </c>
      <c r="J60" s="28">
        <v>0</v>
      </c>
      <c r="K60" s="28">
        <f>I60+J60</f>
        <v>210000</v>
      </c>
    </row>
    <row r="61" spans="1:11" s="3" customFormat="1" ht="63">
      <c r="A61" s="13" t="s">
        <v>132</v>
      </c>
      <c r="B61" s="35" t="s">
        <v>19</v>
      </c>
      <c r="C61" s="35" t="s">
        <v>43</v>
      </c>
      <c r="D61" s="35" t="s">
        <v>6</v>
      </c>
      <c r="E61" s="35" t="s">
        <v>82</v>
      </c>
      <c r="F61" s="35" t="s">
        <v>10</v>
      </c>
      <c r="G61" s="37">
        <f>SUM(G62:G62)</f>
        <v>40000</v>
      </c>
      <c r="H61" s="37">
        <f>SUM(H62:H62)</f>
        <v>0</v>
      </c>
      <c r="I61" s="37">
        <v>470000</v>
      </c>
      <c r="J61" s="28">
        <v>0</v>
      </c>
      <c r="K61" s="28">
        <f>I61+J61</f>
        <v>470000</v>
      </c>
    </row>
    <row r="62" spans="1:11" ht="64.5" customHeight="1">
      <c r="A62" s="13" t="s">
        <v>133</v>
      </c>
      <c r="B62" s="27" t="s">
        <v>19</v>
      </c>
      <c r="C62" s="27" t="s">
        <v>43</v>
      </c>
      <c r="D62" s="27" t="s">
        <v>6</v>
      </c>
      <c r="E62" s="27" t="s">
        <v>83</v>
      </c>
      <c r="F62" s="27" t="s">
        <v>10</v>
      </c>
      <c r="G62" s="28">
        <v>40000</v>
      </c>
      <c r="H62" s="28">
        <v>0</v>
      </c>
      <c r="I62" s="28">
        <v>70000</v>
      </c>
      <c r="J62" s="28">
        <v>0</v>
      </c>
      <c r="K62" s="28">
        <f>I62+J62</f>
        <v>70000</v>
      </c>
    </row>
    <row r="63" spans="1:11" s="6" customFormat="1" ht="49.5" customHeight="1">
      <c r="A63" s="13" t="s">
        <v>134</v>
      </c>
      <c r="B63" s="35" t="s">
        <v>19</v>
      </c>
      <c r="C63" s="35" t="s">
        <v>43</v>
      </c>
      <c r="D63" s="35" t="s">
        <v>6</v>
      </c>
      <c r="E63" s="35" t="s">
        <v>84</v>
      </c>
      <c r="F63" s="35" t="s">
        <v>10</v>
      </c>
      <c r="G63" s="37">
        <f>SUM(G64)</f>
        <v>119000</v>
      </c>
      <c r="H63" s="37">
        <f>SUM(H64)</f>
        <v>0</v>
      </c>
      <c r="I63" s="37">
        <v>200000</v>
      </c>
      <c r="J63" s="28">
        <v>0</v>
      </c>
      <c r="K63" s="28">
        <f>I63+J63</f>
        <v>200000</v>
      </c>
    </row>
    <row r="64" spans="1:11" s="3" customFormat="1" ht="31.5">
      <c r="A64" s="9" t="s">
        <v>57</v>
      </c>
      <c r="B64" s="33" t="s">
        <v>19</v>
      </c>
      <c r="C64" s="33" t="s">
        <v>43</v>
      </c>
      <c r="D64" s="33" t="s">
        <v>15</v>
      </c>
      <c r="E64" s="33" t="s">
        <v>40</v>
      </c>
      <c r="F64" s="33"/>
      <c r="G64" s="34">
        <f>SUM(G65)</f>
        <v>119000</v>
      </c>
      <c r="H64" s="34">
        <f>SUM(H65)</f>
        <v>0</v>
      </c>
      <c r="I64" s="34">
        <f>SUM(I65:I68)</f>
        <v>6527207.8</v>
      </c>
      <c r="J64" s="34">
        <f>SUM(J65:J68)</f>
        <v>-550000</v>
      </c>
      <c r="K64" s="34">
        <f>SUM(K65:K68)</f>
        <v>5977207.8</v>
      </c>
    </row>
    <row r="65" spans="1:11" ht="80.25" customHeight="1">
      <c r="A65" s="13" t="s">
        <v>135</v>
      </c>
      <c r="B65" s="27" t="s">
        <v>19</v>
      </c>
      <c r="C65" s="27" t="s">
        <v>43</v>
      </c>
      <c r="D65" s="27" t="s">
        <v>15</v>
      </c>
      <c r="E65" s="27" t="s">
        <v>85</v>
      </c>
      <c r="F65" s="27" t="s">
        <v>10</v>
      </c>
      <c r="G65" s="28">
        <v>119000</v>
      </c>
      <c r="H65" s="28">
        <v>0</v>
      </c>
      <c r="I65" s="28">
        <v>200000</v>
      </c>
      <c r="J65" s="28">
        <v>0</v>
      </c>
      <c r="K65" s="28">
        <f>I65+J65</f>
        <v>200000</v>
      </c>
    </row>
    <row r="66" spans="1:11" s="6" customFormat="1" ht="66" customHeight="1">
      <c r="A66" s="13" t="s">
        <v>136</v>
      </c>
      <c r="B66" s="35" t="s">
        <v>19</v>
      </c>
      <c r="C66" s="35" t="s">
        <v>43</v>
      </c>
      <c r="D66" s="35" t="s">
        <v>15</v>
      </c>
      <c r="E66" s="35" t="s">
        <v>86</v>
      </c>
      <c r="F66" s="35" t="s">
        <v>10</v>
      </c>
      <c r="G66" s="37" t="e">
        <f>SUM(G68)</f>
        <v>#REF!</v>
      </c>
      <c r="H66" s="37" t="e">
        <f>SUM(H68)</f>
        <v>#REF!</v>
      </c>
      <c r="I66" s="37">
        <v>0</v>
      </c>
      <c r="J66" s="37">
        <v>0</v>
      </c>
      <c r="K66" s="28">
        <f>I66+J66</f>
        <v>0</v>
      </c>
    </row>
    <row r="67" spans="1:11" s="6" customFormat="1" ht="66" customHeight="1">
      <c r="A67" s="13" t="s">
        <v>136</v>
      </c>
      <c r="B67" s="35" t="s">
        <v>19</v>
      </c>
      <c r="C67" s="35" t="s">
        <v>43</v>
      </c>
      <c r="D67" s="35" t="s">
        <v>15</v>
      </c>
      <c r="E67" s="35" t="s">
        <v>180</v>
      </c>
      <c r="F67" s="35" t="s">
        <v>10</v>
      </c>
      <c r="G67" s="37"/>
      <c r="H67" s="37"/>
      <c r="I67" s="37">
        <v>6177207.8</v>
      </c>
      <c r="J67" s="37">
        <v>-550000</v>
      </c>
      <c r="K67" s="28">
        <f>I67+J67</f>
        <v>5627207.8</v>
      </c>
    </row>
    <row r="68" spans="1:11" s="3" customFormat="1" ht="64.5" customHeight="1">
      <c r="A68" s="11" t="s">
        <v>137</v>
      </c>
      <c r="B68" s="35" t="s">
        <v>19</v>
      </c>
      <c r="C68" s="35" t="s">
        <v>43</v>
      </c>
      <c r="D68" s="35" t="s">
        <v>15</v>
      </c>
      <c r="E68" s="35" t="s">
        <v>87</v>
      </c>
      <c r="F68" s="35" t="s">
        <v>10</v>
      </c>
      <c r="G68" s="37" t="e">
        <f>SUM(#REF!)</f>
        <v>#REF!</v>
      </c>
      <c r="H68" s="37" t="e">
        <f>SUM(#REF!)</f>
        <v>#REF!</v>
      </c>
      <c r="I68" s="37">
        <v>150000</v>
      </c>
      <c r="J68" s="28">
        <v>0</v>
      </c>
      <c r="K68" s="28">
        <f>I68+J68</f>
        <v>150000</v>
      </c>
    </row>
    <row r="69" spans="1:11" ht="102" customHeight="1">
      <c r="A69" s="52" t="s">
        <v>178</v>
      </c>
      <c r="B69" s="21" t="s">
        <v>175</v>
      </c>
      <c r="C69" s="21" t="s">
        <v>7</v>
      </c>
      <c r="D69" s="21" t="s">
        <v>33</v>
      </c>
      <c r="E69" s="21" t="s">
        <v>40</v>
      </c>
      <c r="F69" s="31"/>
      <c r="G69" s="29" t="e">
        <f>#REF!</f>
        <v>#REF!</v>
      </c>
      <c r="H69" s="29" t="e">
        <f>#REF!</f>
        <v>#REF!</v>
      </c>
      <c r="I69" s="29">
        <f aca="true" t="shared" si="5" ref="I69:K71">I70</f>
        <v>600000</v>
      </c>
      <c r="J69" s="29">
        <f t="shared" si="5"/>
        <v>0</v>
      </c>
      <c r="K69" s="29">
        <f t="shared" si="5"/>
        <v>600000</v>
      </c>
    </row>
    <row r="70" spans="1:11" ht="32.25" customHeight="1">
      <c r="A70" s="14" t="s">
        <v>44</v>
      </c>
      <c r="B70" s="39" t="s">
        <v>175</v>
      </c>
      <c r="C70" s="39" t="s">
        <v>43</v>
      </c>
      <c r="D70" s="39" t="s">
        <v>33</v>
      </c>
      <c r="E70" s="39" t="s">
        <v>40</v>
      </c>
      <c r="F70" s="39"/>
      <c r="G70" s="40"/>
      <c r="H70" s="40"/>
      <c r="I70" s="40">
        <f t="shared" si="5"/>
        <v>600000</v>
      </c>
      <c r="J70" s="40">
        <f t="shared" si="5"/>
        <v>0</v>
      </c>
      <c r="K70" s="40">
        <f t="shared" si="5"/>
        <v>600000</v>
      </c>
    </row>
    <row r="71" spans="1:11" ht="33.75" customHeight="1">
      <c r="A71" s="9" t="s">
        <v>179</v>
      </c>
      <c r="B71" s="33" t="s">
        <v>175</v>
      </c>
      <c r="C71" s="33" t="s">
        <v>43</v>
      </c>
      <c r="D71" s="33" t="s">
        <v>6</v>
      </c>
      <c r="E71" s="33" t="s">
        <v>40</v>
      </c>
      <c r="F71" s="33"/>
      <c r="G71" s="34">
        <v>66000</v>
      </c>
      <c r="H71" s="34">
        <v>0</v>
      </c>
      <c r="I71" s="34">
        <f t="shared" si="5"/>
        <v>600000</v>
      </c>
      <c r="J71" s="34">
        <f t="shared" si="5"/>
        <v>0</v>
      </c>
      <c r="K71" s="34">
        <f t="shared" si="5"/>
        <v>600000</v>
      </c>
    </row>
    <row r="72" spans="1:11" s="4" customFormat="1" ht="63" customHeight="1">
      <c r="A72" s="15" t="s">
        <v>177</v>
      </c>
      <c r="B72" s="35" t="s">
        <v>175</v>
      </c>
      <c r="C72" s="35" t="s">
        <v>43</v>
      </c>
      <c r="D72" s="35" t="s">
        <v>6</v>
      </c>
      <c r="E72" s="35" t="s">
        <v>176</v>
      </c>
      <c r="F72" s="35" t="s">
        <v>10</v>
      </c>
      <c r="G72" s="37" t="e">
        <f>G73+G76+G79</f>
        <v>#REF!</v>
      </c>
      <c r="H72" s="37" t="e">
        <f>H73+H76+H79</f>
        <v>#REF!</v>
      </c>
      <c r="I72" s="37">
        <v>600000</v>
      </c>
      <c r="J72" s="28"/>
      <c r="K72" s="28">
        <f>I72+J72</f>
        <v>600000</v>
      </c>
    </row>
    <row r="73" spans="1:11" ht="37.5">
      <c r="A73" s="52" t="s">
        <v>58</v>
      </c>
      <c r="B73" s="21" t="s">
        <v>65</v>
      </c>
      <c r="C73" s="21" t="s">
        <v>7</v>
      </c>
      <c r="D73" s="21" t="s">
        <v>33</v>
      </c>
      <c r="E73" s="21" t="s">
        <v>40</v>
      </c>
      <c r="F73" s="21"/>
      <c r="G73" s="29">
        <v>508833</v>
      </c>
      <c r="H73" s="29">
        <v>0</v>
      </c>
      <c r="I73" s="29">
        <f>I74</f>
        <v>5406755.23</v>
      </c>
      <c r="J73" s="29">
        <f>J74</f>
        <v>0</v>
      </c>
      <c r="K73" s="29">
        <f>K74</f>
        <v>5406755.23</v>
      </c>
    </row>
    <row r="74" spans="1:11" ht="33.75" customHeight="1">
      <c r="A74" s="9" t="s">
        <v>66</v>
      </c>
      <c r="B74" s="33" t="s">
        <v>65</v>
      </c>
      <c r="C74" s="33" t="s">
        <v>32</v>
      </c>
      <c r="D74" s="33" t="s">
        <v>33</v>
      </c>
      <c r="E74" s="33" t="s">
        <v>40</v>
      </c>
      <c r="F74" s="33"/>
      <c r="G74" s="34"/>
      <c r="H74" s="34"/>
      <c r="I74" s="34">
        <f>SUM(I75:I78)</f>
        <v>5406755.23</v>
      </c>
      <c r="J74" s="34">
        <f>SUM(J75:J78)</f>
        <v>0</v>
      </c>
      <c r="K74" s="34">
        <f>SUM(K75:K78)</f>
        <v>5406755.23</v>
      </c>
    </row>
    <row r="75" spans="1:11" ht="76.5" customHeight="1">
      <c r="A75" s="13" t="s">
        <v>150</v>
      </c>
      <c r="B75" s="27" t="s">
        <v>65</v>
      </c>
      <c r="C75" s="27" t="s">
        <v>32</v>
      </c>
      <c r="D75" s="27" t="s">
        <v>33</v>
      </c>
      <c r="E75" s="27" t="s">
        <v>95</v>
      </c>
      <c r="F75" s="27" t="s">
        <v>67</v>
      </c>
      <c r="G75" s="28">
        <v>109210.2</v>
      </c>
      <c r="H75" s="28">
        <v>0</v>
      </c>
      <c r="I75" s="28">
        <v>528500</v>
      </c>
      <c r="J75" s="28">
        <v>0</v>
      </c>
      <c r="K75" s="28">
        <f>I75+J75</f>
        <v>528500</v>
      </c>
    </row>
    <row r="76" spans="1:11" s="7" customFormat="1" ht="65.25" customHeight="1">
      <c r="A76" s="13" t="s">
        <v>151</v>
      </c>
      <c r="B76" s="41" t="s">
        <v>65</v>
      </c>
      <c r="C76" s="41" t="s">
        <v>32</v>
      </c>
      <c r="D76" s="41" t="s">
        <v>33</v>
      </c>
      <c r="E76" s="41" t="s">
        <v>96</v>
      </c>
      <c r="F76" s="41" t="s">
        <v>67</v>
      </c>
      <c r="G76" s="42" t="e">
        <f>G8+G23+G49+G59+#REF!+#REF!+#REF!+#REF!+#REF!+#REF!+#REF!+#REF!+#REF!+#REF!+G56+G29</f>
        <v>#REF!</v>
      </c>
      <c r="H76" s="42" t="e">
        <f>H8+H23+H49+H59+#REF!+#REF!+#REF!+#REF!+#REF!+#REF!+#REF!+#REF!+#REF!+#REF!+H56+H29</f>
        <v>#REF!</v>
      </c>
      <c r="I76" s="43">
        <v>4813536.19</v>
      </c>
      <c r="J76" s="43">
        <v>0</v>
      </c>
      <c r="K76" s="28">
        <f>I76+J76</f>
        <v>4813536.19</v>
      </c>
    </row>
    <row r="77" spans="1:11" s="7" customFormat="1" ht="111.75" customHeight="1">
      <c r="A77" s="15" t="s">
        <v>168</v>
      </c>
      <c r="B77" s="41" t="s">
        <v>65</v>
      </c>
      <c r="C77" s="41" t="s">
        <v>32</v>
      </c>
      <c r="D77" s="41" t="s">
        <v>33</v>
      </c>
      <c r="E77" s="41" t="s">
        <v>166</v>
      </c>
      <c r="F77" s="41" t="s">
        <v>67</v>
      </c>
      <c r="G77" s="42"/>
      <c r="H77" s="42"/>
      <c r="I77" s="43">
        <v>62851.04</v>
      </c>
      <c r="J77" s="43">
        <v>0</v>
      </c>
      <c r="K77" s="28">
        <f>I77+J77</f>
        <v>62851.04</v>
      </c>
    </row>
    <row r="78" spans="1:11" ht="96.75" customHeight="1">
      <c r="A78" s="13" t="s">
        <v>152</v>
      </c>
      <c r="B78" s="19" t="s">
        <v>65</v>
      </c>
      <c r="C78" s="19" t="s">
        <v>32</v>
      </c>
      <c r="D78" s="19" t="s">
        <v>33</v>
      </c>
      <c r="E78" s="19" t="s">
        <v>97</v>
      </c>
      <c r="F78" s="19" t="s">
        <v>67</v>
      </c>
      <c r="G78" s="44"/>
      <c r="H78" s="44"/>
      <c r="I78" s="44">
        <v>1868</v>
      </c>
      <c r="J78" s="44">
        <v>0</v>
      </c>
      <c r="K78" s="28">
        <f>I78+J78</f>
        <v>1868</v>
      </c>
    </row>
    <row r="79" spans="1:11" ht="39.75" customHeight="1">
      <c r="A79" s="52" t="s">
        <v>59</v>
      </c>
      <c r="B79" s="45" t="s">
        <v>68</v>
      </c>
      <c r="C79" s="45" t="s">
        <v>7</v>
      </c>
      <c r="D79" s="45" t="s">
        <v>33</v>
      </c>
      <c r="E79" s="45" t="s">
        <v>40</v>
      </c>
      <c r="F79" s="45"/>
      <c r="G79" s="23"/>
      <c r="H79" s="23"/>
      <c r="I79" s="23">
        <f>I80</f>
        <v>10914376.18</v>
      </c>
      <c r="J79" s="23">
        <f>J80</f>
        <v>0</v>
      </c>
      <c r="K79" s="23">
        <f>K80</f>
        <v>10914376.18</v>
      </c>
    </row>
    <row r="80" spans="1:11" ht="33.75" customHeight="1">
      <c r="A80" s="9" t="s">
        <v>66</v>
      </c>
      <c r="B80" s="47" t="s">
        <v>68</v>
      </c>
      <c r="C80" s="47" t="s">
        <v>32</v>
      </c>
      <c r="D80" s="47" t="s">
        <v>33</v>
      </c>
      <c r="E80" s="47" t="s">
        <v>40</v>
      </c>
      <c r="F80" s="47"/>
      <c r="G80" s="48"/>
      <c r="H80" s="48"/>
      <c r="I80" s="48">
        <f>SUM(I81:I82)</f>
        <v>10914376.18</v>
      </c>
      <c r="J80" s="48">
        <f>SUM(J81:J82)</f>
        <v>0</v>
      </c>
      <c r="K80" s="48">
        <f>SUM(K81:K82)</f>
        <v>10914376.18</v>
      </c>
    </row>
    <row r="81" spans="1:11" ht="78" customHeight="1">
      <c r="A81" s="13" t="s">
        <v>153</v>
      </c>
      <c r="B81" s="19" t="s">
        <v>68</v>
      </c>
      <c r="C81" s="19" t="s">
        <v>32</v>
      </c>
      <c r="D81" s="19" t="s">
        <v>33</v>
      </c>
      <c r="E81" s="19" t="s">
        <v>98</v>
      </c>
      <c r="F81" s="19" t="s">
        <v>67</v>
      </c>
      <c r="G81" s="44"/>
      <c r="H81" s="44"/>
      <c r="I81" s="44">
        <v>10793911.69</v>
      </c>
      <c r="J81" s="44"/>
      <c r="K81" s="28">
        <f>I81+J81</f>
        <v>10793911.69</v>
      </c>
    </row>
    <row r="82" spans="1:11" ht="110.25" customHeight="1">
      <c r="A82" s="13" t="s">
        <v>167</v>
      </c>
      <c r="B82" s="19" t="s">
        <v>68</v>
      </c>
      <c r="C82" s="19" t="s">
        <v>32</v>
      </c>
      <c r="D82" s="19" t="s">
        <v>33</v>
      </c>
      <c r="E82" s="19" t="s">
        <v>166</v>
      </c>
      <c r="F82" s="19" t="s">
        <v>67</v>
      </c>
      <c r="G82" s="44"/>
      <c r="H82" s="44"/>
      <c r="I82" s="44">
        <v>120464.49</v>
      </c>
      <c r="J82" s="44">
        <v>0</v>
      </c>
      <c r="K82" s="28">
        <f>I82+J82</f>
        <v>120464.49</v>
      </c>
    </row>
    <row r="83" spans="1:11" ht="37.5">
      <c r="A83" s="52" t="s">
        <v>60</v>
      </c>
      <c r="B83" s="45" t="s">
        <v>69</v>
      </c>
      <c r="C83" s="45" t="s">
        <v>7</v>
      </c>
      <c r="D83" s="45" t="s">
        <v>33</v>
      </c>
      <c r="E83" s="45" t="s">
        <v>40</v>
      </c>
      <c r="F83" s="45"/>
      <c r="G83" s="23"/>
      <c r="H83" s="23"/>
      <c r="I83" s="23">
        <f>I84</f>
        <v>550000</v>
      </c>
      <c r="J83" s="23">
        <f>J84</f>
        <v>0</v>
      </c>
      <c r="K83" s="23">
        <f>K84</f>
        <v>550000</v>
      </c>
    </row>
    <row r="84" spans="1:11" ht="33.75" customHeight="1">
      <c r="A84" s="9" t="s">
        <v>66</v>
      </c>
      <c r="B84" s="47" t="s">
        <v>69</v>
      </c>
      <c r="C84" s="47" t="s">
        <v>32</v>
      </c>
      <c r="D84" s="47" t="s">
        <v>33</v>
      </c>
      <c r="E84" s="47" t="s">
        <v>40</v>
      </c>
      <c r="F84" s="47"/>
      <c r="G84" s="48"/>
      <c r="H84" s="48"/>
      <c r="I84" s="48">
        <f>I86+I85</f>
        <v>550000</v>
      </c>
      <c r="J84" s="48">
        <f>J86+J85</f>
        <v>0</v>
      </c>
      <c r="K84" s="48">
        <f>K86+K85</f>
        <v>550000</v>
      </c>
    </row>
    <row r="85" spans="1:11" ht="110.25">
      <c r="A85" s="13" t="s">
        <v>154</v>
      </c>
      <c r="B85" s="19" t="s">
        <v>69</v>
      </c>
      <c r="C85" s="19" t="s">
        <v>32</v>
      </c>
      <c r="D85" s="19" t="s">
        <v>33</v>
      </c>
      <c r="E85" s="19" t="s">
        <v>100</v>
      </c>
      <c r="F85" s="19" t="s">
        <v>67</v>
      </c>
      <c r="G85" s="44"/>
      <c r="H85" s="44"/>
      <c r="I85" s="44">
        <v>138850</v>
      </c>
      <c r="J85" s="28">
        <v>0</v>
      </c>
      <c r="K85" s="28">
        <f>I85+J85</f>
        <v>138850</v>
      </c>
    </row>
    <row r="86" spans="1:11" ht="78.75" customHeight="1">
      <c r="A86" s="13" t="s">
        <v>155</v>
      </c>
      <c r="B86" s="19" t="s">
        <v>69</v>
      </c>
      <c r="C86" s="19" t="s">
        <v>32</v>
      </c>
      <c r="D86" s="19" t="s">
        <v>33</v>
      </c>
      <c r="E86" s="19" t="s">
        <v>99</v>
      </c>
      <c r="F86" s="19" t="s">
        <v>67</v>
      </c>
      <c r="G86" s="44"/>
      <c r="H86" s="44"/>
      <c r="I86" s="44">
        <v>411150</v>
      </c>
      <c r="J86" s="28">
        <v>0</v>
      </c>
      <c r="K86" s="28">
        <f>I86+J86</f>
        <v>411150</v>
      </c>
    </row>
    <row r="87" spans="1:11" ht="37.5">
      <c r="A87" s="52" t="s">
        <v>61</v>
      </c>
      <c r="B87" s="45" t="s">
        <v>70</v>
      </c>
      <c r="C87" s="45" t="s">
        <v>7</v>
      </c>
      <c r="D87" s="45" t="s">
        <v>33</v>
      </c>
      <c r="E87" s="45" t="s">
        <v>40</v>
      </c>
      <c r="F87" s="45"/>
      <c r="G87" s="23"/>
      <c r="H87" s="23"/>
      <c r="I87" s="23">
        <f aca="true" t="shared" si="6" ref="I87:K88">I88</f>
        <v>200000</v>
      </c>
      <c r="J87" s="23">
        <f t="shared" si="6"/>
        <v>0</v>
      </c>
      <c r="K87" s="23">
        <f t="shared" si="6"/>
        <v>200000</v>
      </c>
    </row>
    <row r="88" spans="1:11" ht="36" customHeight="1">
      <c r="A88" s="9" t="s">
        <v>66</v>
      </c>
      <c r="B88" s="47" t="s">
        <v>70</v>
      </c>
      <c r="C88" s="47" t="s">
        <v>32</v>
      </c>
      <c r="D88" s="47" t="s">
        <v>33</v>
      </c>
      <c r="E88" s="47" t="s">
        <v>40</v>
      </c>
      <c r="F88" s="47"/>
      <c r="G88" s="48"/>
      <c r="H88" s="48"/>
      <c r="I88" s="48">
        <f t="shared" si="6"/>
        <v>200000</v>
      </c>
      <c r="J88" s="48">
        <f t="shared" si="6"/>
        <v>0</v>
      </c>
      <c r="K88" s="48">
        <f t="shared" si="6"/>
        <v>200000</v>
      </c>
    </row>
    <row r="89" spans="1:11" ht="78.75">
      <c r="A89" s="13" t="s">
        <v>156</v>
      </c>
      <c r="B89" s="19" t="s">
        <v>70</v>
      </c>
      <c r="C89" s="19" t="s">
        <v>32</v>
      </c>
      <c r="D89" s="19" t="s">
        <v>33</v>
      </c>
      <c r="E89" s="19" t="s">
        <v>101</v>
      </c>
      <c r="F89" s="19" t="s">
        <v>67</v>
      </c>
      <c r="G89" s="44"/>
      <c r="H89" s="44"/>
      <c r="I89" s="44">
        <v>200000</v>
      </c>
      <c r="J89" s="28">
        <v>0</v>
      </c>
      <c r="K89" s="28">
        <f>I89+J89</f>
        <v>200000</v>
      </c>
    </row>
    <row r="90" spans="1:11" ht="18.75">
      <c r="A90" s="52" t="s">
        <v>62</v>
      </c>
      <c r="B90" s="45" t="s">
        <v>71</v>
      </c>
      <c r="C90" s="45" t="s">
        <v>7</v>
      </c>
      <c r="D90" s="45" t="s">
        <v>33</v>
      </c>
      <c r="E90" s="45" t="s">
        <v>40</v>
      </c>
      <c r="F90" s="45"/>
      <c r="G90" s="23"/>
      <c r="H90" s="23"/>
      <c r="I90" s="23">
        <f aca="true" t="shared" si="7" ref="I90:K91">I91</f>
        <v>1850000</v>
      </c>
      <c r="J90" s="23">
        <f t="shared" si="7"/>
        <v>0</v>
      </c>
      <c r="K90" s="23">
        <f t="shared" si="7"/>
        <v>1850000</v>
      </c>
    </row>
    <row r="91" spans="1:11" ht="34.5" customHeight="1">
      <c r="A91" s="9" t="s">
        <v>66</v>
      </c>
      <c r="B91" s="47" t="s">
        <v>71</v>
      </c>
      <c r="C91" s="47" t="s">
        <v>32</v>
      </c>
      <c r="D91" s="47" t="s">
        <v>33</v>
      </c>
      <c r="E91" s="47" t="s">
        <v>40</v>
      </c>
      <c r="F91" s="47"/>
      <c r="G91" s="48"/>
      <c r="H91" s="48"/>
      <c r="I91" s="48">
        <f t="shared" si="7"/>
        <v>1850000</v>
      </c>
      <c r="J91" s="48">
        <f t="shared" si="7"/>
        <v>0</v>
      </c>
      <c r="K91" s="48">
        <f t="shared" si="7"/>
        <v>1850000</v>
      </c>
    </row>
    <row r="92" spans="1:11" ht="63" customHeight="1">
      <c r="A92" s="13" t="s">
        <v>162</v>
      </c>
      <c r="B92" s="19" t="s">
        <v>71</v>
      </c>
      <c r="C92" s="19" t="s">
        <v>32</v>
      </c>
      <c r="D92" s="19" t="s">
        <v>33</v>
      </c>
      <c r="E92" s="19" t="s">
        <v>102</v>
      </c>
      <c r="F92" s="19" t="s">
        <v>67</v>
      </c>
      <c r="G92" s="44"/>
      <c r="H92" s="44"/>
      <c r="I92" s="44">
        <v>1850000</v>
      </c>
      <c r="J92" s="28">
        <v>0</v>
      </c>
      <c r="K92" s="28">
        <f>I92+J92</f>
        <v>1850000</v>
      </c>
    </row>
    <row r="93" spans="1:11" ht="37.5">
      <c r="A93" s="52" t="s">
        <v>63</v>
      </c>
      <c r="B93" s="45" t="s">
        <v>72</v>
      </c>
      <c r="C93" s="45" t="s">
        <v>7</v>
      </c>
      <c r="D93" s="45" t="s">
        <v>33</v>
      </c>
      <c r="E93" s="45" t="s">
        <v>40</v>
      </c>
      <c r="F93" s="45"/>
      <c r="G93" s="23"/>
      <c r="H93" s="23"/>
      <c r="I93" s="23">
        <f>I94</f>
        <v>147908</v>
      </c>
      <c r="J93" s="23">
        <f>J94</f>
        <v>0</v>
      </c>
      <c r="K93" s="23">
        <f>K94</f>
        <v>147908</v>
      </c>
    </row>
    <row r="94" spans="1:11" ht="37.5" customHeight="1">
      <c r="A94" s="9" t="s">
        <v>66</v>
      </c>
      <c r="B94" s="47" t="s">
        <v>72</v>
      </c>
      <c r="C94" s="47" t="s">
        <v>32</v>
      </c>
      <c r="D94" s="47" t="s">
        <v>33</v>
      </c>
      <c r="E94" s="47" t="s">
        <v>40</v>
      </c>
      <c r="F94" s="47"/>
      <c r="G94" s="48"/>
      <c r="H94" s="48"/>
      <c r="I94" s="48">
        <f>SUM(I95:I97)</f>
        <v>147908</v>
      </c>
      <c r="J94" s="48">
        <f>SUM(J95:J97)</f>
        <v>0</v>
      </c>
      <c r="K94" s="48">
        <f>SUM(K95:K97)</f>
        <v>147908</v>
      </c>
    </row>
    <row r="95" spans="1:11" ht="114.75" customHeight="1">
      <c r="A95" s="13" t="s">
        <v>143</v>
      </c>
      <c r="B95" s="19" t="s">
        <v>72</v>
      </c>
      <c r="C95" s="19" t="s">
        <v>32</v>
      </c>
      <c r="D95" s="19" t="s">
        <v>33</v>
      </c>
      <c r="E95" s="19" t="s">
        <v>157</v>
      </c>
      <c r="F95" s="19" t="s">
        <v>74</v>
      </c>
      <c r="G95" s="44"/>
      <c r="H95" s="44"/>
      <c r="I95" s="44">
        <v>75701</v>
      </c>
      <c r="J95" s="28">
        <v>0</v>
      </c>
      <c r="K95" s="28">
        <f>I95+J95</f>
        <v>75701</v>
      </c>
    </row>
    <row r="96" spans="1:11" ht="79.5" customHeight="1">
      <c r="A96" s="13" t="s">
        <v>158</v>
      </c>
      <c r="B96" s="19" t="s">
        <v>72</v>
      </c>
      <c r="C96" s="19" t="s">
        <v>32</v>
      </c>
      <c r="D96" s="19" t="s">
        <v>33</v>
      </c>
      <c r="E96" s="19" t="s">
        <v>104</v>
      </c>
      <c r="F96" s="19" t="s">
        <v>67</v>
      </c>
      <c r="G96" s="44"/>
      <c r="H96" s="44"/>
      <c r="I96" s="44">
        <v>36007</v>
      </c>
      <c r="J96" s="28">
        <v>0</v>
      </c>
      <c r="K96" s="28">
        <f>I96+J96</f>
        <v>36007</v>
      </c>
    </row>
    <row r="97" spans="1:11" ht="126">
      <c r="A97" s="13" t="s">
        <v>159</v>
      </c>
      <c r="B97" s="19" t="s">
        <v>72</v>
      </c>
      <c r="C97" s="19" t="s">
        <v>32</v>
      </c>
      <c r="D97" s="19" t="s">
        <v>33</v>
      </c>
      <c r="E97" s="19" t="s">
        <v>103</v>
      </c>
      <c r="F97" s="19" t="s">
        <v>67</v>
      </c>
      <c r="G97" s="44"/>
      <c r="H97" s="44"/>
      <c r="I97" s="44">
        <v>36200</v>
      </c>
      <c r="J97" s="28">
        <v>0</v>
      </c>
      <c r="K97" s="28">
        <f>I97+J97</f>
        <v>36200</v>
      </c>
    </row>
    <row r="98" spans="1:11" ht="37.5">
      <c r="A98" s="52" t="s">
        <v>64</v>
      </c>
      <c r="B98" s="45" t="s">
        <v>73</v>
      </c>
      <c r="C98" s="45" t="s">
        <v>7</v>
      </c>
      <c r="D98" s="45" t="s">
        <v>33</v>
      </c>
      <c r="E98" s="45" t="s">
        <v>40</v>
      </c>
      <c r="F98" s="45"/>
      <c r="G98" s="23"/>
      <c r="H98" s="23"/>
      <c r="I98" s="23">
        <f>I99</f>
        <v>926003.37</v>
      </c>
      <c r="J98" s="23">
        <f>J99</f>
        <v>0</v>
      </c>
      <c r="K98" s="23">
        <f>K99</f>
        <v>926003.37</v>
      </c>
    </row>
    <row r="99" spans="1:11" ht="36" customHeight="1">
      <c r="A99" s="9" t="s">
        <v>66</v>
      </c>
      <c r="B99" s="47" t="s">
        <v>73</v>
      </c>
      <c r="C99" s="47" t="s">
        <v>32</v>
      </c>
      <c r="D99" s="47" t="s">
        <v>33</v>
      </c>
      <c r="E99" s="47" t="s">
        <v>40</v>
      </c>
      <c r="F99" s="47"/>
      <c r="G99" s="48"/>
      <c r="H99" s="48"/>
      <c r="I99" s="48">
        <f>SUM(I100:I107)</f>
        <v>926003.37</v>
      </c>
      <c r="J99" s="48">
        <f>SUM(J100:J107)</f>
        <v>0</v>
      </c>
      <c r="K99" s="48">
        <f>SUM(K100:K107)</f>
        <v>926003.37</v>
      </c>
    </row>
    <row r="100" spans="1:11" ht="94.5">
      <c r="A100" s="13" t="s">
        <v>142</v>
      </c>
      <c r="B100" s="19" t="s">
        <v>73</v>
      </c>
      <c r="C100" s="19" t="s">
        <v>32</v>
      </c>
      <c r="D100" s="19" t="s">
        <v>33</v>
      </c>
      <c r="E100" s="19" t="s">
        <v>105</v>
      </c>
      <c r="F100" s="19" t="s">
        <v>9</v>
      </c>
      <c r="G100" s="44"/>
      <c r="H100" s="44"/>
      <c r="I100" s="44">
        <v>280820</v>
      </c>
      <c r="J100" s="28">
        <v>0</v>
      </c>
      <c r="K100" s="28">
        <f aca="true" t="shared" si="8" ref="K100:K107">I100+J100</f>
        <v>280820</v>
      </c>
    </row>
    <row r="101" spans="1:11" ht="46.5" customHeight="1">
      <c r="A101" s="13" t="s">
        <v>138</v>
      </c>
      <c r="B101" s="19" t="s">
        <v>73</v>
      </c>
      <c r="C101" s="19" t="s">
        <v>32</v>
      </c>
      <c r="D101" s="19" t="s">
        <v>33</v>
      </c>
      <c r="E101" s="19" t="s">
        <v>105</v>
      </c>
      <c r="F101" s="19" t="s">
        <v>10</v>
      </c>
      <c r="G101" s="44"/>
      <c r="H101" s="44"/>
      <c r="I101" s="44">
        <v>7780</v>
      </c>
      <c r="J101" s="28">
        <v>0</v>
      </c>
      <c r="K101" s="28">
        <f t="shared" si="8"/>
        <v>7780</v>
      </c>
    </row>
    <row r="102" spans="1:11" ht="79.5" customHeight="1">
      <c r="A102" s="13" t="s">
        <v>144</v>
      </c>
      <c r="B102" s="19" t="s">
        <v>73</v>
      </c>
      <c r="C102" s="19" t="s">
        <v>32</v>
      </c>
      <c r="D102" s="19" t="s">
        <v>33</v>
      </c>
      <c r="E102" s="19" t="s">
        <v>139</v>
      </c>
      <c r="F102" s="19" t="s">
        <v>74</v>
      </c>
      <c r="G102" s="44"/>
      <c r="H102" s="44"/>
      <c r="I102" s="44">
        <v>55573</v>
      </c>
      <c r="J102" s="28">
        <v>0</v>
      </c>
      <c r="K102" s="28">
        <f t="shared" si="8"/>
        <v>55573</v>
      </c>
    </row>
    <row r="103" spans="1:11" ht="63">
      <c r="A103" s="13" t="s">
        <v>140</v>
      </c>
      <c r="B103" s="19" t="s">
        <v>73</v>
      </c>
      <c r="C103" s="19" t="s">
        <v>32</v>
      </c>
      <c r="D103" s="19" t="s">
        <v>33</v>
      </c>
      <c r="E103" s="19" t="s">
        <v>88</v>
      </c>
      <c r="F103" s="19" t="s">
        <v>10</v>
      </c>
      <c r="G103" s="44"/>
      <c r="H103" s="44"/>
      <c r="I103" s="44">
        <v>40000</v>
      </c>
      <c r="J103" s="28">
        <v>0</v>
      </c>
      <c r="K103" s="28">
        <f t="shared" si="8"/>
        <v>40000</v>
      </c>
    </row>
    <row r="104" spans="1:11" ht="47.25">
      <c r="A104" s="13" t="s">
        <v>145</v>
      </c>
      <c r="B104" s="19" t="s">
        <v>73</v>
      </c>
      <c r="C104" s="19" t="s">
        <v>32</v>
      </c>
      <c r="D104" s="19" t="s">
        <v>33</v>
      </c>
      <c r="E104" s="19" t="s">
        <v>89</v>
      </c>
      <c r="F104" s="19" t="s">
        <v>74</v>
      </c>
      <c r="G104" s="44"/>
      <c r="H104" s="44"/>
      <c r="I104" s="44">
        <v>10000</v>
      </c>
      <c r="J104" s="28">
        <v>0</v>
      </c>
      <c r="K104" s="28">
        <f t="shared" si="8"/>
        <v>10000</v>
      </c>
    </row>
    <row r="105" spans="1:11" ht="31.5">
      <c r="A105" s="13" t="s">
        <v>148</v>
      </c>
      <c r="B105" s="19" t="s">
        <v>73</v>
      </c>
      <c r="C105" s="19" t="s">
        <v>32</v>
      </c>
      <c r="D105" s="19" t="s">
        <v>33</v>
      </c>
      <c r="E105" s="19" t="s">
        <v>90</v>
      </c>
      <c r="F105" s="19" t="s">
        <v>11</v>
      </c>
      <c r="G105" s="44"/>
      <c r="H105" s="44"/>
      <c r="I105" s="44">
        <v>100000</v>
      </c>
      <c r="J105" s="28">
        <v>0</v>
      </c>
      <c r="K105" s="28">
        <f t="shared" si="8"/>
        <v>100000</v>
      </c>
    </row>
    <row r="106" spans="1:11" ht="63">
      <c r="A106" s="13" t="s">
        <v>149</v>
      </c>
      <c r="B106" s="19" t="s">
        <v>73</v>
      </c>
      <c r="C106" s="19" t="s">
        <v>32</v>
      </c>
      <c r="D106" s="19" t="s">
        <v>33</v>
      </c>
      <c r="E106" s="19" t="s">
        <v>91</v>
      </c>
      <c r="F106" s="19" t="s">
        <v>11</v>
      </c>
      <c r="G106" s="44"/>
      <c r="H106" s="44"/>
      <c r="I106" s="44">
        <v>20000</v>
      </c>
      <c r="J106" s="28">
        <v>0</v>
      </c>
      <c r="K106" s="28">
        <f t="shared" si="8"/>
        <v>20000</v>
      </c>
    </row>
    <row r="107" spans="1:11" ht="78.75">
      <c r="A107" s="13" t="s">
        <v>163</v>
      </c>
      <c r="B107" s="19" t="s">
        <v>73</v>
      </c>
      <c r="C107" s="19" t="s">
        <v>32</v>
      </c>
      <c r="D107" s="19" t="s">
        <v>33</v>
      </c>
      <c r="E107" s="19" t="s">
        <v>106</v>
      </c>
      <c r="F107" s="19" t="s">
        <v>67</v>
      </c>
      <c r="G107" s="44"/>
      <c r="H107" s="44"/>
      <c r="I107" s="44">
        <v>411830.37</v>
      </c>
      <c r="J107" s="28">
        <v>0</v>
      </c>
      <c r="K107" s="28">
        <f t="shared" si="8"/>
        <v>411830.37</v>
      </c>
    </row>
    <row r="108" spans="1:11" ht="15.75">
      <c r="A108" s="46" t="s">
        <v>92</v>
      </c>
      <c r="B108" s="47"/>
      <c r="C108" s="47"/>
      <c r="D108" s="47"/>
      <c r="E108" s="47"/>
      <c r="F108" s="47"/>
      <c r="G108" s="48"/>
      <c r="H108" s="48"/>
      <c r="I108" s="48">
        <f>I8+I23+I29+I49+I56+I73+I79+I83+I87+I90+I93+I98+I69</f>
        <v>71229866.17000002</v>
      </c>
      <c r="J108" s="48">
        <f>J8+J23+J29+J49+J56+J73+J79+J83+J87+J90+J93+J98+J69</f>
        <v>694650</v>
      </c>
      <c r="K108" s="48">
        <f>K8+K23+K29+K49+K56+K73+K79+K83+K87+K90+K93+K98+K69</f>
        <v>71924516.17000002</v>
      </c>
    </row>
  </sheetData>
  <sheetProtection/>
  <autoFilter ref="A7:IO108"/>
  <mergeCells count="11">
    <mergeCell ref="F6:F7"/>
    <mergeCell ref="B1:K1"/>
    <mergeCell ref="J6:J7"/>
    <mergeCell ref="K6:K7"/>
    <mergeCell ref="A4:K4"/>
    <mergeCell ref="B2:K2"/>
    <mergeCell ref="H6:H7"/>
    <mergeCell ref="I6:I7"/>
    <mergeCell ref="B6:E6"/>
    <mergeCell ref="A6:A7"/>
    <mergeCell ref="G6:G7"/>
  </mergeCells>
  <printOptions/>
  <pageMargins left="0.3937007874015748" right="0.1968503937007874" top="0.5905511811023623" bottom="0.5905511811023623" header="0.31496062992125984" footer="0.31496062992125984"/>
  <pageSetup fitToHeight="23"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2023-05-16T06:10:52Z</cp:lastPrinted>
  <dcterms:created xsi:type="dcterms:W3CDTF">2013-10-30T08:55:37Z</dcterms:created>
  <dcterms:modified xsi:type="dcterms:W3CDTF">2023-05-26T05:29:40Z</dcterms:modified>
  <cp:category/>
  <cp:version/>
  <cp:contentType/>
  <cp:contentStatus/>
</cp:coreProperties>
</file>